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24226"/>
  <mc:AlternateContent xmlns:mc="http://schemas.openxmlformats.org/markup-compatibility/2006">
    <mc:Choice Requires="x15">
      <x15ac:absPath xmlns:x15ac="http://schemas.microsoft.com/office/spreadsheetml/2010/11/ac" url="/Users/aesquivels/SubPosInv_v2/Certificaciones/Auditorías/2023/Ago23/Matriz_Energía/"/>
    </mc:Choice>
  </mc:AlternateContent>
  <xr:revisionPtr revIDLastSave="0" documentId="13_ncr:1_{9CD8646D-1732-254D-B4E0-3030768F9FC1}" xr6:coauthVersionLast="47" xr6:coauthVersionMax="47" xr10:uidLastSave="{00000000-0000-0000-0000-000000000000}"/>
  <bookViews>
    <workbookView xWindow="-7000" yWindow="-21140" windowWidth="38400" windowHeight="20380" activeTab="7" xr2:uid="{00000000-000D-0000-FFFF-FFFF00000000}"/>
  </bookViews>
  <sheets>
    <sheet name="Tabla dinámica (InvEle)" sheetId="10" r:id="rId1"/>
    <sheet name="Matriz_26Jun23" sheetId="1" r:id="rId2"/>
    <sheet name="Inventario Combustible" sheetId="2" r:id="rId3"/>
    <sheet name="AnalisisCombustibles" sheetId="16" r:id="rId4"/>
    <sheet name="Combustibles-BitacoraConsumo" sheetId="11" r:id="rId5"/>
    <sheet name="seguimiento v3" sheetId="3" state="hidden" r:id="rId6"/>
    <sheet name="tabla dinamica V3" sheetId="4" state="hidden" r:id="rId7"/>
    <sheet name="Plan de acciones" sheetId="5" r:id="rId8"/>
    <sheet name="Hoja1" sheetId="6" state="hidden" r:id="rId9"/>
    <sheet name="ConsumoKW-Medidor827CHR" sheetId="7" r:id="rId10"/>
    <sheet name="ConsumoKW-Medidor264CGU" sheetId="9" r:id="rId11"/>
  </sheets>
  <definedNames>
    <definedName name="_xlnm._FilterDatabase" localSheetId="4" hidden="1">'Combustibles-BitacoraConsumo'!$A$1:$O$690</definedName>
    <definedName name="_xlnm._FilterDatabase" localSheetId="2" hidden="1">'Inventario Combustible'!$A$2:$I$10</definedName>
    <definedName name="_xlnm._FilterDatabase" localSheetId="1" hidden="1">Matriz_26Jun23!$B$3:$U$280</definedName>
    <definedName name="_xlnm._FilterDatabase" localSheetId="7" hidden="1">'Plan de acciones'!$A$3:$J$20</definedName>
  </definedNames>
  <calcPr calcId="191029"/>
  <pivotCaches>
    <pivotCache cacheId="7" r:id="rId12"/>
    <pivotCache cacheId="33" r:id="rId13"/>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2" i="16" l="1"/>
  <c r="C23" i="16"/>
  <c r="C24" i="16"/>
  <c r="C25" i="16"/>
  <c r="C26" i="16"/>
  <c r="C27" i="16"/>
  <c r="C28" i="16"/>
  <c r="C29" i="16"/>
  <c r="C30" i="16"/>
  <c r="C31" i="16"/>
  <c r="C32" i="16"/>
  <c r="C21" i="16"/>
  <c r="E1033" i="11"/>
  <c r="E1032" i="11"/>
  <c r="E1031" i="11"/>
  <c r="E1030" i="11"/>
  <c r="E1029" i="11"/>
  <c r="E1028" i="11"/>
  <c r="E1027" i="11"/>
  <c r="E1026" i="11"/>
  <c r="E1025" i="11"/>
  <c r="E1024" i="11"/>
  <c r="E1023" i="11"/>
  <c r="E1022" i="11"/>
  <c r="E1021" i="11"/>
  <c r="E1020" i="11"/>
  <c r="E1019" i="11"/>
  <c r="E1018" i="11"/>
  <c r="E1017" i="11"/>
  <c r="E1016" i="11"/>
  <c r="E1015" i="11"/>
  <c r="E1014" i="11"/>
  <c r="E1013" i="11"/>
  <c r="E1012" i="11"/>
  <c r="E1011" i="11"/>
  <c r="E1010" i="11"/>
  <c r="E1009" i="11"/>
  <c r="E1008" i="11"/>
  <c r="E1007" i="11"/>
  <c r="E1006" i="11"/>
  <c r="E1005" i="11"/>
  <c r="E1004" i="11"/>
  <c r="E1003" i="11"/>
  <c r="E1002" i="11"/>
  <c r="E1001" i="11"/>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D1033" i="11"/>
  <c r="D1032" i="11"/>
  <c r="D1031" i="11"/>
  <c r="D1030" i="11"/>
  <c r="D1029" i="11"/>
  <c r="D1028" i="11"/>
  <c r="D1027" i="11"/>
  <c r="D1026" i="11"/>
  <c r="D1025" i="11"/>
  <c r="D1024" i="11"/>
  <c r="D1023" i="11"/>
  <c r="D1022" i="11"/>
  <c r="D1021" i="11"/>
  <c r="D1020" i="11"/>
  <c r="D1019" i="11"/>
  <c r="D1018" i="11"/>
  <c r="D1017" i="11"/>
  <c r="D1016" i="11"/>
  <c r="D1015" i="11"/>
  <c r="D1014" i="11"/>
  <c r="D1013" i="11"/>
  <c r="D1012" i="11"/>
  <c r="D1011" i="11"/>
  <c r="D1010" i="11"/>
  <c r="D1009" i="11"/>
  <c r="D1008" i="11"/>
  <c r="D1007" i="11"/>
  <c r="D1006" i="11"/>
  <c r="D1005" i="11"/>
  <c r="D1004" i="11"/>
  <c r="D1003" i="11"/>
  <c r="D1002" i="11"/>
  <c r="D1001" i="11"/>
  <c r="D1000" i="11"/>
  <c r="D999" i="11"/>
  <c r="D998" i="11"/>
  <c r="D997" i="11"/>
  <c r="D996" i="11"/>
  <c r="D995" i="11"/>
  <c r="D994" i="11"/>
  <c r="D993" i="11"/>
  <c r="D992" i="11"/>
  <c r="D991" i="11"/>
  <c r="D990" i="11"/>
  <c r="D989" i="11"/>
  <c r="D988" i="11"/>
  <c r="D987" i="11"/>
  <c r="D986" i="11"/>
  <c r="D985" i="11"/>
  <c r="D984" i="11"/>
  <c r="D983" i="11"/>
  <c r="D982" i="11"/>
  <c r="D981" i="11"/>
  <c r="D980" i="11"/>
  <c r="D979" i="11"/>
  <c r="D978" i="11"/>
  <c r="D977" i="11"/>
  <c r="D976" i="11"/>
  <c r="D975" i="11"/>
  <c r="D974" i="11"/>
  <c r="D973" i="11"/>
  <c r="D972" i="11"/>
  <c r="D971" i="11"/>
  <c r="D970" i="11"/>
  <c r="D969" i="11"/>
  <c r="D968" i="11"/>
  <c r="D967" i="11"/>
  <c r="D966" i="11"/>
  <c r="D965" i="11"/>
  <c r="D964" i="11"/>
  <c r="D963" i="11"/>
  <c r="D962" i="11"/>
  <c r="D961" i="11"/>
  <c r="D960" i="11"/>
  <c r="D959" i="11"/>
  <c r="D958" i="11"/>
  <c r="D957" i="11"/>
  <c r="D956" i="11"/>
  <c r="D955" i="11"/>
  <c r="D954" i="11"/>
  <c r="D953" i="11"/>
  <c r="D952" i="11"/>
  <c r="D951" i="11"/>
  <c r="D950" i="11"/>
  <c r="D949" i="11"/>
  <c r="D948" i="11"/>
  <c r="D947" i="11"/>
  <c r="D946" i="11"/>
  <c r="D945" i="11"/>
  <c r="D944" i="11"/>
  <c r="D943" i="11"/>
  <c r="D942" i="11"/>
  <c r="D941" i="11"/>
  <c r="D940" i="11"/>
  <c r="D939" i="11"/>
  <c r="D938" i="11"/>
  <c r="D937" i="11"/>
  <c r="D936" i="11"/>
  <c r="D935" i="11"/>
  <c r="D934" i="11"/>
  <c r="D933" i="11"/>
  <c r="D932" i="11"/>
  <c r="D931" i="11"/>
  <c r="D930" i="11"/>
  <c r="D929" i="11"/>
  <c r="D928" i="11"/>
  <c r="D927" i="11"/>
  <c r="D926" i="11"/>
  <c r="D925" i="11"/>
  <c r="D924" i="11"/>
  <c r="D923" i="11"/>
  <c r="D922" i="11"/>
  <c r="D921" i="11"/>
  <c r="D920" i="11"/>
  <c r="D919" i="11"/>
  <c r="D918" i="11"/>
  <c r="D917" i="11"/>
  <c r="D916" i="11"/>
  <c r="D915" i="11"/>
  <c r="D914" i="11"/>
  <c r="D913" i="11"/>
  <c r="D912" i="11"/>
  <c r="D911" i="11"/>
  <c r="D910" i="11"/>
  <c r="D909" i="11"/>
  <c r="D908" i="11"/>
  <c r="D907" i="11"/>
  <c r="D906" i="11"/>
  <c r="D905" i="11"/>
  <c r="D904" i="11"/>
  <c r="D903" i="11"/>
  <c r="D902" i="11"/>
  <c r="D901" i="11"/>
  <c r="D900" i="11"/>
  <c r="D899" i="11"/>
  <c r="D898" i="11"/>
  <c r="D897" i="11"/>
  <c r="D896" i="11"/>
  <c r="D895" i="11"/>
  <c r="D894" i="11"/>
  <c r="D893" i="11"/>
  <c r="D892" i="11"/>
  <c r="D891" i="11"/>
  <c r="D890" i="11"/>
  <c r="D889" i="11"/>
  <c r="D888" i="11"/>
  <c r="D887" i="11"/>
  <c r="D886" i="11"/>
  <c r="D885" i="11"/>
  <c r="D884" i="11"/>
  <c r="D883" i="11"/>
  <c r="D882" i="11"/>
  <c r="D881" i="11"/>
  <c r="D880" i="11"/>
  <c r="D879" i="11"/>
  <c r="D878" i="11"/>
  <c r="D877" i="11"/>
  <c r="D876" i="11"/>
  <c r="D875" i="11"/>
  <c r="D874" i="11"/>
  <c r="D873" i="11"/>
  <c r="D872" i="11"/>
  <c r="D871" i="11"/>
  <c r="D870" i="11"/>
  <c r="D869" i="11"/>
  <c r="D868" i="11"/>
  <c r="D867" i="11"/>
  <c r="D866" i="11"/>
  <c r="D865" i="11"/>
  <c r="D864" i="11"/>
  <c r="D863" i="11"/>
  <c r="D862" i="11"/>
  <c r="D861" i="11"/>
  <c r="D860" i="11"/>
  <c r="D859" i="11"/>
  <c r="D858" i="11"/>
  <c r="D857" i="11"/>
  <c r="D856" i="11"/>
  <c r="D855" i="11"/>
  <c r="D854" i="11"/>
  <c r="D853" i="11"/>
  <c r="D852" i="11"/>
  <c r="D851" i="11"/>
  <c r="D850" i="11"/>
  <c r="D849" i="11"/>
  <c r="D848" i="11"/>
  <c r="D847" i="11"/>
  <c r="D846" i="11"/>
  <c r="D845" i="11"/>
  <c r="D844" i="11"/>
  <c r="D843" i="11"/>
  <c r="D842" i="11"/>
  <c r="D841" i="11"/>
  <c r="D840" i="11"/>
  <c r="D839" i="11"/>
  <c r="D838" i="11"/>
  <c r="D837" i="11"/>
  <c r="D836" i="11"/>
  <c r="D835" i="11"/>
  <c r="D834" i="11"/>
  <c r="D833" i="11"/>
  <c r="D832" i="11"/>
  <c r="D831" i="11"/>
  <c r="D830" i="11"/>
  <c r="D829" i="11"/>
  <c r="D828" i="11"/>
  <c r="D827" i="11"/>
  <c r="D826" i="11"/>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E688" i="11"/>
  <c r="E687" i="11"/>
  <c r="E686" i="11"/>
  <c r="E685" i="11"/>
  <c r="E684" i="11"/>
  <c r="E683" i="11"/>
  <c r="E682" i="11"/>
  <c r="E681" i="11"/>
  <c r="E678" i="11"/>
  <c r="E677" i="11"/>
  <c r="E676" i="11"/>
  <c r="E675" i="11"/>
  <c r="E674" i="11"/>
  <c r="E673" i="11"/>
  <c r="E672" i="11"/>
  <c r="E671" i="11"/>
  <c r="E670" i="11"/>
  <c r="E669" i="11"/>
  <c r="E668" i="11"/>
  <c r="E667" i="11"/>
  <c r="E666" i="11"/>
  <c r="E665" i="11"/>
  <c r="E664" i="11"/>
  <c r="E663" i="11"/>
  <c r="E662" i="11"/>
  <c r="E661" i="11"/>
  <c r="E660" i="11"/>
  <c r="E659" i="11"/>
  <c r="E658" i="11"/>
  <c r="E656" i="11"/>
  <c r="E655" i="11"/>
  <c r="E653" i="11"/>
  <c r="E652" i="11"/>
  <c r="E651" i="11"/>
  <c r="E650" i="11"/>
  <c r="E649" i="11"/>
  <c r="E648" i="11"/>
  <c r="E647" i="11"/>
  <c r="E646" i="11"/>
  <c r="E645" i="11"/>
  <c r="E644" i="11"/>
  <c r="E643" i="11"/>
  <c r="E642" i="11"/>
  <c r="E641" i="11"/>
  <c r="E640" i="11"/>
  <c r="E639" i="11"/>
  <c r="E638" i="11"/>
  <c r="E637" i="11"/>
  <c r="E636" i="11"/>
  <c r="E635"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7" i="11"/>
  <c r="E606" i="11"/>
  <c r="E604" i="11"/>
  <c r="E603" i="11"/>
  <c r="E602" i="11"/>
  <c r="E601" i="11"/>
  <c r="E600" i="11"/>
  <c r="E599" i="11"/>
  <c r="E598" i="11"/>
  <c r="E597" i="11"/>
  <c r="E595" i="11"/>
  <c r="E594" i="11"/>
  <c r="E593" i="11"/>
  <c r="E592" i="11"/>
  <c r="E591" i="11"/>
  <c r="E589" i="11"/>
  <c r="E588" i="11"/>
  <c r="E587" i="11"/>
  <c r="E586" i="11"/>
  <c r="E584" i="11"/>
  <c r="E583" i="11"/>
  <c r="E582" i="11"/>
  <c r="E581" i="11"/>
  <c r="E580" i="11"/>
  <c r="E579" i="11"/>
  <c r="E578" i="11"/>
  <c r="E577" i="11"/>
  <c r="E576"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6" i="11"/>
  <c r="E512" i="11"/>
  <c r="E511" i="11"/>
  <c r="E509" i="11"/>
  <c r="E506" i="11"/>
  <c r="E505" i="11"/>
  <c r="E504" i="11"/>
  <c r="E503" i="11"/>
  <c r="E502" i="11"/>
  <c r="E501" i="11"/>
  <c r="E500" i="11"/>
  <c r="E499" i="11"/>
  <c r="E498" i="11"/>
  <c r="E497" i="11"/>
  <c r="E496" i="11"/>
  <c r="E495" i="11"/>
  <c r="E494" i="11"/>
  <c r="E493" i="11"/>
  <c r="E492" i="11"/>
  <c r="E491" i="11"/>
  <c r="E490" i="11"/>
  <c r="E488" i="11"/>
  <c r="E487" i="11"/>
  <c r="E486" i="11"/>
  <c r="E485" i="11"/>
  <c r="E483" i="11"/>
  <c r="E481" i="11"/>
  <c r="E480" i="11"/>
  <c r="E479" i="11"/>
  <c r="E478" i="11"/>
  <c r="E477" i="11"/>
  <c r="E476" i="11"/>
  <c r="E475" i="11"/>
  <c r="E474" i="11"/>
  <c r="E473" i="11"/>
  <c r="E472" i="11"/>
  <c r="E471" i="11"/>
  <c r="E470" i="11"/>
  <c r="E469" i="11"/>
  <c r="E468" i="11"/>
  <c r="E467" i="11"/>
  <c r="E466" i="11"/>
  <c r="E465" i="11"/>
  <c r="E464" i="11"/>
  <c r="E463" i="11"/>
  <c r="E461" i="11"/>
  <c r="E460" i="11"/>
  <c r="E459" i="11"/>
  <c r="E458" i="11"/>
  <c r="E457" i="11"/>
  <c r="E456" i="11"/>
  <c r="E455" i="11"/>
  <c r="E453" i="11"/>
  <c r="E452" i="11"/>
  <c r="E451" i="11"/>
  <c r="E450" i="11"/>
  <c r="E449" i="11"/>
  <c r="E446" i="11"/>
  <c r="E445" i="11"/>
  <c r="E444" i="11"/>
  <c r="E443" i="11"/>
  <c r="E442" i="11"/>
  <c r="E441" i="11"/>
  <c r="E440" i="11"/>
  <c r="E438" i="11"/>
  <c r="E437" i="11"/>
  <c r="E436" i="11"/>
  <c r="E435" i="11"/>
  <c r="E434" i="11"/>
  <c r="E433" i="11"/>
  <c r="E432" i="11"/>
  <c r="E431" i="11"/>
  <c r="E430" i="11"/>
  <c r="E429" i="11"/>
  <c r="E428" i="11"/>
  <c r="E427" i="11"/>
  <c r="E426" i="11"/>
  <c r="E425" i="11"/>
  <c r="E424" i="11"/>
  <c r="E423" i="11"/>
  <c r="E422" i="11"/>
  <c r="E421" i="11"/>
  <c r="E419" i="11"/>
  <c r="E418" i="11"/>
  <c r="E417" i="11"/>
  <c r="E416" i="11"/>
  <c r="E414" i="11"/>
  <c r="E413" i="11"/>
  <c r="E412" i="11"/>
  <c r="E411" i="11"/>
  <c r="E410" i="11"/>
  <c r="E409" i="11"/>
  <c r="E408" i="11"/>
  <c r="E407" i="11"/>
  <c r="E406" i="11"/>
  <c r="E405" i="11"/>
  <c r="E404" i="11"/>
  <c r="E403" i="11"/>
  <c r="E402" i="11"/>
  <c r="E400" i="11"/>
  <c r="E399" i="11"/>
  <c r="E398" i="11"/>
  <c r="E397" i="11"/>
  <c r="E396" i="11"/>
  <c r="E395" i="11"/>
  <c r="E394" i="11"/>
  <c r="E393" i="11"/>
  <c r="E392" i="11"/>
  <c r="E391" i="11"/>
  <c r="E390" i="11"/>
  <c r="E389" i="11"/>
  <c r="E388" i="11"/>
  <c r="E387" i="11"/>
  <c r="E386" i="11"/>
  <c r="E385" i="11"/>
  <c r="E384" i="11"/>
  <c r="E383" i="11"/>
  <c r="E382" i="11"/>
  <c r="E381" i="11"/>
  <c r="E380" i="11"/>
  <c r="E379" i="11"/>
  <c r="E376" i="11"/>
  <c r="E375" i="11"/>
  <c r="E374" i="11"/>
  <c r="E373"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8" i="11"/>
  <c r="E307" i="11"/>
  <c r="E306" i="11"/>
  <c r="E305" i="11"/>
  <c r="E304" i="11"/>
  <c r="E303" i="11"/>
  <c r="E302" i="11"/>
  <c r="E301" i="11"/>
  <c r="E300" i="11"/>
  <c r="E299" i="11"/>
  <c r="E298" i="11"/>
  <c r="E297" i="11"/>
  <c r="E296" i="11"/>
  <c r="E295" i="11"/>
  <c r="E294" i="11"/>
  <c r="E292" i="11"/>
  <c r="E291" i="11"/>
  <c r="E290" i="11"/>
  <c r="E289" i="11"/>
  <c r="E288" i="11"/>
  <c r="E287" i="11"/>
  <c r="E286" i="11"/>
  <c r="E285" i="11"/>
  <c r="E284" i="11"/>
  <c r="E283" i="11"/>
  <c r="E282" i="11"/>
  <c r="E281" i="11"/>
  <c r="E280" i="11"/>
  <c r="E279" i="11"/>
  <c r="E278" i="11"/>
  <c r="E275" i="11"/>
  <c r="E274" i="11"/>
  <c r="E273" i="11"/>
  <c r="E272" i="11"/>
  <c r="E270" i="11"/>
  <c r="E269" i="11"/>
  <c r="E268" i="11"/>
  <c r="E267" i="11"/>
  <c r="E265" i="11"/>
  <c r="E264" i="11"/>
  <c r="E262" i="11"/>
  <c r="E261" i="11"/>
  <c r="E259" i="11"/>
  <c r="E258" i="11"/>
  <c r="E256" i="11"/>
  <c r="E255" i="11"/>
  <c r="E254" i="11"/>
  <c r="E253" i="11"/>
  <c r="E252" i="11"/>
  <c r="E251" i="11"/>
  <c r="E250" i="11"/>
  <c r="E248" i="11"/>
  <c r="E247" i="11"/>
  <c r="E246" i="11"/>
  <c r="E245" i="11"/>
  <c r="E244" i="11"/>
  <c r="E243" i="11"/>
  <c r="E242" i="11"/>
  <c r="E236" i="11"/>
  <c r="E235" i="11"/>
  <c r="E232" i="11"/>
  <c r="E230" i="11"/>
  <c r="E229" i="11"/>
  <c r="E226" i="11"/>
  <c r="E225" i="11"/>
  <c r="E224" i="11"/>
  <c r="E222" i="11"/>
  <c r="E221" i="11"/>
  <c r="E220" i="11"/>
  <c r="E219" i="11"/>
  <c r="E217" i="11"/>
  <c r="E215" i="11"/>
  <c r="E214" i="11"/>
  <c r="E213" i="11"/>
  <c r="E212" i="11"/>
  <c r="E211" i="11"/>
  <c r="E210" i="11"/>
  <c r="E209" i="11"/>
  <c r="E205" i="11"/>
  <c r="E204" i="11"/>
  <c r="E203" i="11"/>
  <c r="E201" i="11"/>
  <c r="E200" i="11"/>
  <c r="E197" i="11"/>
  <c r="E195" i="11"/>
  <c r="E192" i="11"/>
  <c r="E191" i="11"/>
  <c r="E190" i="11"/>
  <c r="E189" i="11"/>
  <c r="E188" i="11"/>
  <c r="E187" i="11"/>
  <c r="E185" i="11"/>
  <c r="E182" i="11"/>
  <c r="E181" i="11"/>
  <c r="E179" i="11"/>
  <c r="E178" i="11"/>
  <c r="E177" i="11"/>
  <c r="E176" i="11"/>
  <c r="E175" i="11"/>
  <c r="E174" i="11"/>
  <c r="E173" i="11"/>
  <c r="E172" i="11"/>
  <c r="E171" i="11"/>
  <c r="E170" i="11"/>
  <c r="E169" i="11"/>
  <c r="E167" i="11"/>
  <c r="E166" i="11"/>
  <c r="E165" i="11"/>
  <c r="E164" i="11"/>
  <c r="E161" i="11"/>
  <c r="E160" i="11"/>
  <c r="E159" i="11"/>
  <c r="E158" i="11"/>
  <c r="E157" i="11"/>
  <c r="E155" i="11"/>
  <c r="E151" i="11"/>
  <c r="E150" i="11"/>
  <c r="E149" i="11"/>
  <c r="E148" i="11"/>
  <c r="E147" i="11"/>
  <c r="E145" i="11"/>
  <c r="E144" i="11"/>
  <c r="E142" i="11"/>
  <c r="E139" i="11"/>
  <c r="E137" i="11"/>
  <c r="E134" i="11"/>
  <c r="E133" i="11"/>
  <c r="E132" i="11"/>
  <c r="E131" i="11"/>
  <c r="E129" i="11"/>
  <c r="E127" i="11"/>
  <c r="E126" i="11"/>
  <c r="E125" i="11"/>
  <c r="E124" i="11"/>
  <c r="E123" i="11"/>
  <c r="E119" i="11"/>
  <c r="E117" i="11"/>
  <c r="E116" i="11"/>
  <c r="E115" i="11"/>
  <c r="E114" i="11"/>
  <c r="E112" i="11"/>
  <c r="E110" i="11"/>
  <c r="E108" i="11"/>
  <c r="E104" i="11"/>
  <c r="E103" i="11"/>
  <c r="E101" i="11"/>
  <c r="E97" i="11"/>
  <c r="E96" i="11"/>
  <c r="E93" i="11"/>
  <c r="E92" i="11"/>
  <c r="E91" i="11"/>
  <c r="E90" i="11"/>
  <c r="E88" i="11"/>
  <c r="E87" i="11"/>
  <c r="E86" i="11"/>
  <c r="E85" i="11"/>
  <c r="E84" i="11"/>
  <c r="E83" i="11"/>
  <c r="E77" i="11"/>
  <c r="E76" i="11"/>
  <c r="E75" i="11"/>
  <c r="E74" i="11"/>
  <c r="E73" i="11"/>
  <c r="E71" i="11"/>
  <c r="E69" i="11"/>
  <c r="E68" i="11"/>
  <c r="E65" i="11"/>
  <c r="E64" i="11"/>
  <c r="E63" i="11"/>
  <c r="E62" i="11"/>
  <c r="E61" i="11"/>
  <c r="E60" i="11"/>
  <c r="E58" i="11"/>
  <c r="E52" i="11"/>
  <c r="E51" i="11"/>
  <c r="E49" i="11"/>
  <c r="E47" i="11"/>
  <c r="E43" i="11"/>
  <c r="E40" i="11"/>
  <c r="E38" i="11"/>
  <c r="E37" i="11"/>
  <c r="E32" i="11"/>
  <c r="E31" i="11"/>
  <c r="E29" i="11"/>
  <c r="E28" i="11"/>
  <c r="E26" i="11"/>
  <c r="E25" i="11"/>
  <c r="E24" i="11"/>
  <c r="E17" i="11"/>
  <c r="E15" i="11"/>
  <c r="E14" i="11"/>
  <c r="E11" i="11"/>
  <c r="E8" i="11"/>
  <c r="E7" i="11"/>
  <c r="E6" i="11"/>
  <c r="E5" i="11"/>
  <c r="E4" i="11"/>
  <c r="E3" i="11"/>
  <c r="D688" i="11"/>
  <c r="D687" i="11"/>
  <c r="D686" i="11"/>
  <c r="D685" i="11"/>
  <c r="D684" i="11"/>
  <c r="D683" i="11"/>
  <c r="D682" i="11"/>
  <c r="D681" i="11"/>
  <c r="D678" i="11"/>
  <c r="D677" i="11"/>
  <c r="D676" i="11"/>
  <c r="D675" i="11"/>
  <c r="D674" i="11"/>
  <c r="D673" i="11"/>
  <c r="D672" i="11"/>
  <c r="D671" i="11"/>
  <c r="D670" i="11"/>
  <c r="D669" i="11"/>
  <c r="D668" i="11"/>
  <c r="D667" i="11"/>
  <c r="D666" i="11"/>
  <c r="D665" i="11"/>
  <c r="D664" i="11"/>
  <c r="D663" i="11"/>
  <c r="D662" i="11"/>
  <c r="D661" i="11"/>
  <c r="D660" i="11"/>
  <c r="D659" i="11"/>
  <c r="D658" i="11"/>
  <c r="D656" i="11"/>
  <c r="D655" i="11"/>
  <c r="D653" i="11"/>
  <c r="D652" i="11"/>
  <c r="D651" i="11"/>
  <c r="D650" i="11"/>
  <c r="D649" i="11"/>
  <c r="D648" i="11"/>
  <c r="D647" i="11"/>
  <c r="D646" i="11"/>
  <c r="D645" i="11"/>
  <c r="D644" i="11"/>
  <c r="D643" i="11"/>
  <c r="D642" i="11"/>
  <c r="D641" i="11"/>
  <c r="D640" i="11"/>
  <c r="D639" i="11"/>
  <c r="D638" i="11"/>
  <c r="D637" i="11"/>
  <c r="D636" i="11"/>
  <c r="D635"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7" i="11"/>
  <c r="D606" i="11"/>
  <c r="D604" i="11"/>
  <c r="D603" i="11"/>
  <c r="D602" i="11"/>
  <c r="D601" i="11"/>
  <c r="D600" i="11"/>
  <c r="D599" i="11"/>
  <c r="D598" i="11"/>
  <c r="D597" i="11"/>
  <c r="D595" i="11"/>
  <c r="D594" i="11"/>
  <c r="D593" i="11"/>
  <c r="D592" i="11"/>
  <c r="D591" i="11"/>
  <c r="D589" i="11"/>
  <c r="D588" i="11"/>
  <c r="D587" i="11"/>
  <c r="D586" i="11"/>
  <c r="D584" i="11"/>
  <c r="D583" i="11"/>
  <c r="D582" i="11"/>
  <c r="D581" i="11"/>
  <c r="D580" i="11"/>
  <c r="D579" i="11"/>
  <c r="D578" i="11"/>
  <c r="D577" i="11"/>
  <c r="D576"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6" i="11"/>
  <c r="D512" i="11"/>
  <c r="D511" i="11"/>
  <c r="D509" i="11"/>
  <c r="D506" i="11"/>
  <c r="D505" i="11"/>
  <c r="D504" i="11"/>
  <c r="D503" i="11"/>
  <c r="D502" i="11"/>
  <c r="D501" i="11"/>
  <c r="D500" i="11"/>
  <c r="D499" i="11"/>
  <c r="D498" i="11"/>
  <c r="D497" i="11"/>
  <c r="D496" i="11"/>
  <c r="D495" i="11"/>
  <c r="D494" i="11"/>
  <c r="D493" i="11"/>
  <c r="D492" i="11"/>
  <c r="D491" i="11"/>
  <c r="D490" i="11"/>
  <c r="D488" i="11"/>
  <c r="D487" i="11"/>
  <c r="D486" i="11"/>
  <c r="D485" i="11"/>
  <c r="D483" i="11"/>
  <c r="D481" i="11"/>
  <c r="D480" i="11"/>
  <c r="D479" i="11"/>
  <c r="D478" i="11"/>
  <c r="D477" i="11"/>
  <c r="D476" i="11"/>
  <c r="D475" i="11"/>
  <c r="D474" i="11"/>
  <c r="D473" i="11"/>
  <c r="D472" i="11"/>
  <c r="D471" i="11"/>
  <c r="D470" i="11"/>
  <c r="D469" i="11"/>
  <c r="D468" i="11"/>
  <c r="D467" i="11"/>
  <c r="D466" i="11"/>
  <c r="D465" i="11"/>
  <c r="D464" i="11"/>
  <c r="D463" i="11"/>
  <c r="D461" i="11"/>
  <c r="D460" i="11"/>
  <c r="D459" i="11"/>
  <c r="D458" i="11"/>
  <c r="D457" i="11"/>
  <c r="D456" i="11"/>
  <c r="D455" i="11"/>
  <c r="D453" i="11"/>
  <c r="D452" i="11"/>
  <c r="D451" i="11"/>
  <c r="D450" i="11"/>
  <c r="D449" i="11"/>
  <c r="D446" i="11"/>
  <c r="D445" i="11"/>
  <c r="D444" i="11"/>
  <c r="D443" i="11"/>
  <c r="D442" i="11"/>
  <c r="D441" i="11"/>
  <c r="D440" i="11"/>
  <c r="D438" i="11"/>
  <c r="D437" i="11"/>
  <c r="D436" i="11"/>
  <c r="D435" i="11"/>
  <c r="D434" i="11"/>
  <c r="D433" i="11"/>
  <c r="D432" i="11"/>
  <c r="D431" i="11"/>
  <c r="D430" i="11"/>
  <c r="D429" i="11"/>
  <c r="D428" i="11"/>
  <c r="D427" i="11"/>
  <c r="D426" i="11"/>
  <c r="D425" i="11"/>
  <c r="D424" i="11"/>
  <c r="D423" i="11"/>
  <c r="D422" i="11"/>
  <c r="D421" i="11"/>
  <c r="D419" i="11"/>
  <c r="D418" i="11"/>
  <c r="D417" i="11"/>
  <c r="D416" i="11"/>
  <c r="D414" i="11"/>
  <c r="D413" i="11"/>
  <c r="D412" i="11"/>
  <c r="D411" i="11"/>
  <c r="D410" i="11"/>
  <c r="D409" i="11"/>
  <c r="D408" i="11"/>
  <c r="D407" i="11"/>
  <c r="D406" i="11"/>
  <c r="D405" i="11"/>
  <c r="D404" i="11"/>
  <c r="D403" i="11"/>
  <c r="D402" i="11"/>
  <c r="D400" i="11"/>
  <c r="D399" i="11"/>
  <c r="D398" i="11"/>
  <c r="D397" i="11"/>
  <c r="D396" i="11"/>
  <c r="D395" i="11"/>
  <c r="D394" i="11"/>
  <c r="D393" i="11"/>
  <c r="D392" i="11"/>
  <c r="D391" i="11"/>
  <c r="D390" i="11"/>
  <c r="D389" i="11"/>
  <c r="D388" i="11"/>
  <c r="D387" i="11"/>
  <c r="D386" i="11"/>
  <c r="D385" i="11"/>
  <c r="D384" i="11"/>
  <c r="D383" i="11"/>
  <c r="D382" i="11"/>
  <c r="D381" i="11"/>
  <c r="D380" i="11"/>
  <c r="D379" i="11"/>
  <c r="D376" i="11"/>
  <c r="D375" i="11"/>
  <c r="D374" i="11"/>
  <c r="D373"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8" i="11"/>
  <c r="D307" i="11"/>
  <c r="D306" i="11"/>
  <c r="D305" i="11"/>
  <c r="D304" i="11"/>
  <c r="D303" i="11"/>
  <c r="D302" i="11"/>
  <c r="D301" i="11"/>
  <c r="D300" i="11"/>
  <c r="D299" i="11"/>
  <c r="D298" i="11"/>
  <c r="D297" i="11"/>
  <c r="D296" i="11"/>
  <c r="D295" i="11"/>
  <c r="D294" i="11"/>
  <c r="D292" i="11"/>
  <c r="D291" i="11"/>
  <c r="D290" i="11"/>
  <c r="D289" i="11"/>
  <c r="D288" i="11"/>
  <c r="D287" i="11"/>
  <c r="D286" i="11"/>
  <c r="D285" i="11"/>
  <c r="D284" i="11"/>
  <c r="D283" i="11"/>
  <c r="D282" i="11"/>
  <c r="D281" i="11"/>
  <c r="D280" i="11"/>
  <c r="D279" i="11"/>
  <c r="D278" i="11"/>
  <c r="D275" i="11"/>
  <c r="D274" i="11"/>
  <c r="D273" i="11"/>
  <c r="D272" i="11"/>
  <c r="D270" i="11"/>
  <c r="D269" i="11"/>
  <c r="D268" i="11"/>
  <c r="D267" i="11"/>
  <c r="D265" i="11"/>
  <c r="D264" i="11"/>
  <c r="D262" i="11"/>
  <c r="D261" i="11"/>
  <c r="D259" i="11"/>
  <c r="D258" i="11"/>
  <c r="D256" i="11"/>
  <c r="D255" i="11"/>
  <c r="D254" i="11"/>
  <c r="D253" i="11"/>
  <c r="D252" i="11"/>
  <c r="D251" i="11"/>
  <c r="D250" i="11"/>
  <c r="D248" i="11"/>
  <c r="D247" i="11"/>
  <c r="D246" i="11"/>
  <c r="D245" i="11"/>
  <c r="D244" i="11"/>
  <c r="D243" i="11"/>
  <c r="D242" i="11"/>
  <c r="D236" i="11"/>
  <c r="D235" i="11"/>
  <c r="D232" i="11"/>
  <c r="D230" i="11"/>
  <c r="D229" i="11"/>
  <c r="D226" i="11"/>
  <c r="D225" i="11"/>
  <c r="D224" i="11"/>
  <c r="D222" i="11"/>
  <c r="D221" i="11"/>
  <c r="D220" i="11"/>
  <c r="D219" i="11"/>
  <c r="D217" i="11"/>
  <c r="D215" i="11"/>
  <c r="D214" i="11"/>
  <c r="D213" i="11"/>
  <c r="D212" i="11"/>
  <c r="D211" i="11"/>
  <c r="D210" i="11"/>
  <c r="D209" i="11"/>
  <c r="D205" i="11"/>
  <c r="D204" i="11"/>
  <c r="D203" i="11"/>
  <c r="D201" i="11"/>
  <c r="D200" i="11"/>
  <c r="D197" i="11"/>
  <c r="D195" i="11"/>
  <c r="D192" i="11"/>
  <c r="D191" i="11"/>
  <c r="D190" i="11"/>
  <c r="D189" i="11"/>
  <c r="D188" i="11"/>
  <c r="D187" i="11"/>
  <c r="D185" i="11"/>
  <c r="D182" i="11"/>
  <c r="D181" i="11"/>
  <c r="D179" i="11"/>
  <c r="D178" i="11"/>
  <c r="D177" i="11"/>
  <c r="D176" i="11"/>
  <c r="D175" i="11"/>
  <c r="D174" i="11"/>
  <c r="D173" i="11"/>
  <c r="D172" i="11"/>
  <c r="D171" i="11"/>
  <c r="D170" i="11"/>
  <c r="D169" i="11"/>
  <c r="D167" i="11"/>
  <c r="D166" i="11"/>
  <c r="D165" i="11"/>
  <c r="D164" i="11"/>
  <c r="D161" i="11"/>
  <c r="D160" i="11"/>
  <c r="D159" i="11"/>
  <c r="D158" i="11"/>
  <c r="D157" i="11"/>
  <c r="D155" i="11"/>
  <c r="D151" i="11"/>
  <c r="D150" i="11"/>
  <c r="D149" i="11"/>
  <c r="D148" i="11"/>
  <c r="D147" i="11"/>
  <c r="D145" i="11"/>
  <c r="D144" i="11"/>
  <c r="D142" i="11"/>
  <c r="D139" i="11"/>
  <c r="D137" i="11"/>
  <c r="D134" i="11"/>
  <c r="D133" i="11"/>
  <c r="D132" i="11"/>
  <c r="D131" i="11"/>
  <c r="D129" i="11"/>
  <c r="D127" i="11"/>
  <c r="D126" i="11"/>
  <c r="D125" i="11"/>
  <c r="D124" i="11"/>
  <c r="D123" i="11"/>
  <c r="D119" i="11"/>
  <c r="D117" i="11"/>
  <c r="D116" i="11"/>
  <c r="D115" i="11"/>
  <c r="D114" i="11"/>
  <c r="D112" i="11"/>
  <c r="D110" i="11"/>
  <c r="D108" i="11"/>
  <c r="D104" i="11"/>
  <c r="D103" i="11"/>
  <c r="D101" i="11"/>
  <c r="D97" i="11"/>
  <c r="D96" i="11"/>
  <c r="D93" i="11"/>
  <c r="D92" i="11"/>
  <c r="D91" i="11"/>
  <c r="D90" i="11"/>
  <c r="D88" i="11"/>
  <c r="D87" i="11"/>
  <c r="D86" i="11"/>
  <c r="D85" i="11"/>
  <c r="D84" i="11"/>
  <c r="D83" i="11"/>
  <c r="D77" i="11"/>
  <c r="D76" i="11"/>
  <c r="D75" i="11"/>
  <c r="D74" i="11"/>
  <c r="D73" i="11"/>
  <c r="D71" i="11"/>
  <c r="D69" i="11"/>
  <c r="D68" i="11"/>
  <c r="D65" i="11"/>
  <c r="D64" i="11"/>
  <c r="D63" i="11"/>
  <c r="D62" i="11"/>
  <c r="D61" i="11"/>
  <c r="D60" i="11"/>
  <c r="D58" i="11"/>
  <c r="D52" i="11"/>
  <c r="D51" i="11"/>
  <c r="D49" i="11"/>
  <c r="D47" i="11"/>
  <c r="D43" i="11"/>
  <c r="D40" i="11"/>
  <c r="D38" i="11"/>
  <c r="D37" i="11"/>
  <c r="D32" i="11"/>
  <c r="D31" i="11"/>
  <c r="D29" i="11"/>
  <c r="D28" i="11"/>
  <c r="D26" i="11"/>
  <c r="D25" i="11"/>
  <c r="D24" i="11"/>
  <c r="D17" i="11"/>
  <c r="D15" i="11"/>
  <c r="D14" i="11"/>
  <c r="D11" i="11"/>
  <c r="D8" i="11"/>
  <c r="D7" i="11"/>
  <c r="D6" i="11"/>
  <c r="D5" i="11"/>
  <c r="D4" i="11"/>
  <c r="D3" i="11"/>
  <c r="E2" i="11"/>
  <c r="D2" i="11"/>
  <c r="O1033" i="11"/>
  <c r="O1032" i="11"/>
  <c r="O1031" i="11"/>
  <c r="O1030" i="11"/>
  <c r="O1029" i="11"/>
  <c r="O1028" i="11"/>
  <c r="O1027" i="11"/>
  <c r="O1026" i="11"/>
  <c r="O1025" i="11"/>
  <c r="O1024" i="11"/>
  <c r="O1023" i="11"/>
  <c r="O1022" i="11"/>
  <c r="O1021" i="11"/>
  <c r="O1020" i="11"/>
  <c r="O1019" i="11"/>
  <c r="O1018" i="11"/>
  <c r="O1017" i="11"/>
  <c r="O1016" i="11"/>
  <c r="O1015" i="11"/>
  <c r="O1014" i="11"/>
  <c r="O1013" i="11"/>
  <c r="O1012" i="11"/>
  <c r="O1011" i="11"/>
  <c r="O1010" i="11"/>
  <c r="O1009" i="11"/>
  <c r="O1008" i="11"/>
  <c r="O1007" i="11"/>
  <c r="O1006" i="11"/>
  <c r="O1005" i="11"/>
  <c r="O1004" i="11"/>
  <c r="O1003" i="11"/>
  <c r="O1002" i="11"/>
  <c r="O1001" i="11"/>
  <c r="O1000" i="11"/>
  <c r="O999" i="11"/>
  <c r="O998" i="11"/>
  <c r="O997" i="11"/>
  <c r="O996" i="11"/>
  <c r="O995" i="11"/>
  <c r="O994" i="11"/>
  <c r="O993" i="11"/>
  <c r="O992" i="11"/>
  <c r="O991" i="11"/>
  <c r="O990" i="11"/>
  <c r="O989" i="11"/>
  <c r="O988" i="11"/>
  <c r="O987" i="11"/>
  <c r="O986" i="11"/>
  <c r="O985" i="11"/>
  <c r="O984" i="11"/>
  <c r="O983" i="11"/>
  <c r="O982" i="11"/>
  <c r="O981" i="11"/>
  <c r="O980" i="11"/>
  <c r="O979" i="11"/>
  <c r="O978" i="11"/>
  <c r="O977" i="11"/>
  <c r="O976" i="11"/>
  <c r="O975" i="11"/>
  <c r="O974" i="11"/>
  <c r="O973" i="11"/>
  <c r="O972" i="11"/>
  <c r="O971" i="11"/>
  <c r="O970" i="11"/>
  <c r="O969" i="11"/>
  <c r="O968" i="11"/>
  <c r="O967" i="11"/>
  <c r="O966" i="11"/>
  <c r="O965" i="11"/>
  <c r="O964" i="11"/>
  <c r="O963" i="11"/>
  <c r="O962" i="11"/>
  <c r="O961" i="11"/>
  <c r="O960" i="11"/>
  <c r="O959" i="11"/>
  <c r="O958" i="11"/>
  <c r="O957" i="11"/>
  <c r="O956" i="11"/>
  <c r="O955" i="11"/>
  <c r="O954" i="11"/>
  <c r="O953" i="11"/>
  <c r="O952" i="11"/>
  <c r="B952" i="11"/>
  <c r="O951" i="11"/>
  <c r="O950" i="11"/>
  <c r="O949" i="11"/>
  <c r="O948" i="11"/>
  <c r="O947" i="11"/>
  <c r="O946" i="11"/>
  <c r="O945" i="11"/>
  <c r="O944" i="11"/>
  <c r="O943" i="11"/>
  <c r="O942" i="11"/>
  <c r="O941" i="11"/>
  <c r="O940" i="11"/>
  <c r="O939" i="11"/>
  <c r="O938" i="11"/>
  <c r="O937" i="11"/>
  <c r="O936" i="11"/>
  <c r="O935" i="11"/>
  <c r="O934" i="11"/>
  <c r="O933" i="11"/>
  <c r="O932" i="11"/>
  <c r="O931" i="11"/>
  <c r="O930" i="11"/>
  <c r="O929" i="11"/>
  <c r="O928" i="11"/>
  <c r="O927" i="11"/>
  <c r="O926" i="11"/>
  <c r="O925" i="11"/>
  <c r="O924" i="11"/>
  <c r="O923" i="11"/>
  <c r="O922" i="11"/>
  <c r="O921" i="11"/>
  <c r="O920" i="11"/>
  <c r="O919" i="11"/>
  <c r="O918" i="11"/>
  <c r="O917" i="11"/>
  <c r="O916" i="11"/>
  <c r="O915" i="11"/>
  <c r="O914" i="11"/>
  <c r="O913" i="11"/>
  <c r="O912" i="11"/>
  <c r="O911" i="11"/>
  <c r="O910" i="11"/>
  <c r="O909" i="11"/>
  <c r="O908" i="11"/>
  <c r="O907" i="11"/>
  <c r="O906" i="11"/>
  <c r="O905" i="11"/>
  <c r="O904" i="11"/>
  <c r="O903" i="11"/>
  <c r="O902" i="11"/>
  <c r="O900" i="11"/>
  <c r="O899" i="11"/>
  <c r="O898" i="11"/>
  <c r="O897" i="11"/>
  <c r="O896" i="11"/>
  <c r="O895" i="11"/>
  <c r="O894" i="11"/>
  <c r="O893" i="11"/>
  <c r="O892" i="11"/>
  <c r="O891" i="11"/>
  <c r="O890" i="11"/>
  <c r="O889" i="11"/>
  <c r="O888" i="11"/>
  <c r="O887" i="11"/>
  <c r="O886" i="11"/>
  <c r="O885" i="11"/>
  <c r="O884" i="11"/>
  <c r="O883" i="11"/>
  <c r="O882" i="11"/>
  <c r="O881" i="11"/>
  <c r="O880" i="11"/>
  <c r="O879" i="11"/>
  <c r="O878" i="11"/>
  <c r="O877" i="11"/>
  <c r="O876" i="11"/>
  <c r="O875" i="11"/>
  <c r="O874" i="11"/>
  <c r="O873" i="11"/>
  <c r="O872" i="11"/>
  <c r="O871" i="11"/>
  <c r="O870" i="11"/>
  <c r="O869" i="11"/>
  <c r="O868" i="11"/>
  <c r="O867" i="11"/>
  <c r="O866" i="11"/>
  <c r="O865" i="11"/>
  <c r="O864" i="11"/>
  <c r="O863" i="11"/>
  <c r="O862" i="11"/>
  <c r="O861" i="11"/>
  <c r="O860" i="11"/>
  <c r="O859" i="11"/>
  <c r="O858" i="11"/>
  <c r="O857" i="11"/>
  <c r="O856" i="11"/>
  <c r="O855" i="11"/>
  <c r="O854" i="11"/>
  <c r="O853" i="11"/>
  <c r="O852" i="11"/>
  <c r="O851" i="11"/>
  <c r="O850" i="11"/>
  <c r="O849" i="11"/>
  <c r="O848" i="11"/>
  <c r="O847" i="11"/>
  <c r="O846" i="11"/>
  <c r="O845" i="11"/>
  <c r="O844" i="11"/>
  <c r="O843" i="11"/>
  <c r="O841" i="11"/>
  <c r="O840" i="11"/>
  <c r="O839" i="11"/>
  <c r="O838" i="11"/>
  <c r="O836" i="11"/>
  <c r="O835" i="11"/>
  <c r="O834" i="11"/>
  <c r="O833" i="11"/>
  <c r="O832" i="11"/>
  <c r="O831" i="11"/>
  <c r="O830" i="11"/>
  <c r="O829" i="11"/>
  <c r="O828" i="11"/>
  <c r="O827" i="11"/>
  <c r="O826" i="11"/>
  <c r="O825" i="11"/>
  <c r="O824" i="11"/>
  <c r="O823" i="11"/>
  <c r="O822" i="11"/>
  <c r="O821" i="11"/>
  <c r="O820" i="11"/>
  <c r="O819" i="11"/>
  <c r="O817" i="11"/>
  <c r="O816" i="11"/>
  <c r="O815" i="11"/>
  <c r="O814" i="11"/>
  <c r="O813" i="11"/>
  <c r="O812" i="11"/>
  <c r="O811" i="11"/>
  <c r="O810" i="11"/>
  <c r="O809" i="11"/>
  <c r="O808" i="11"/>
  <c r="O807" i="11"/>
  <c r="O806" i="11"/>
  <c r="O805" i="11"/>
  <c r="O804" i="11"/>
  <c r="O803" i="11"/>
  <c r="O802" i="11"/>
  <c r="O801" i="11"/>
  <c r="O800" i="11"/>
  <c r="O799" i="11"/>
  <c r="O798" i="11"/>
  <c r="O797" i="11"/>
  <c r="O796" i="11"/>
  <c r="O795" i="11"/>
  <c r="O794" i="11"/>
  <c r="O793" i="11"/>
  <c r="O792" i="11"/>
  <c r="O791" i="11"/>
  <c r="O790" i="11"/>
  <c r="O789" i="11"/>
  <c r="O788" i="11"/>
  <c r="O787" i="11"/>
  <c r="O786" i="11"/>
  <c r="O783" i="11"/>
  <c r="O782" i="11"/>
  <c r="O781" i="11"/>
  <c r="O780" i="11"/>
  <c r="O779" i="11"/>
  <c r="O778" i="11"/>
  <c r="O777" i="11"/>
  <c r="O776" i="11"/>
  <c r="O775" i="11"/>
  <c r="O774" i="11"/>
  <c r="O773" i="11"/>
  <c r="O772" i="11"/>
  <c r="O771" i="11"/>
  <c r="O770" i="11"/>
  <c r="O769" i="11"/>
  <c r="O768" i="11"/>
  <c r="O767" i="11"/>
  <c r="O765" i="11"/>
  <c r="O764" i="11"/>
  <c r="O763" i="11"/>
  <c r="O762" i="11"/>
  <c r="O761" i="11"/>
  <c r="O760" i="11"/>
  <c r="O759" i="11"/>
  <c r="O758" i="11"/>
  <c r="O757" i="11"/>
  <c r="O756" i="11"/>
  <c r="O755" i="11"/>
  <c r="O754" i="11"/>
  <c r="O753" i="11"/>
  <c r="O752" i="11"/>
  <c r="O751" i="11"/>
  <c r="O750" i="11"/>
  <c r="O749" i="11"/>
  <c r="O748" i="11"/>
  <c r="O747" i="11"/>
  <c r="O746" i="11"/>
  <c r="O745" i="11"/>
  <c r="O744" i="11"/>
  <c r="O743" i="11"/>
  <c r="O742" i="11"/>
  <c r="O741" i="11"/>
  <c r="O740" i="11"/>
  <c r="O739" i="11"/>
  <c r="O738" i="11"/>
  <c r="O737" i="11"/>
  <c r="O736" i="11"/>
  <c r="O735" i="11"/>
  <c r="O734" i="11"/>
  <c r="O733" i="11"/>
  <c r="O732" i="11"/>
  <c r="O731" i="11"/>
  <c r="O730" i="11"/>
  <c r="O729" i="11"/>
  <c r="O727" i="11"/>
  <c r="O726" i="11"/>
  <c r="O725" i="11"/>
  <c r="O724" i="11"/>
  <c r="O723" i="11"/>
  <c r="O722" i="11"/>
  <c r="O721" i="11"/>
  <c r="O720" i="11"/>
  <c r="O719" i="11"/>
  <c r="O718" i="11"/>
  <c r="O717" i="11"/>
  <c r="O716" i="11"/>
  <c r="O715" i="11"/>
  <c r="O714" i="11"/>
  <c r="O713" i="11"/>
  <c r="O712" i="11"/>
  <c r="O711" i="11"/>
  <c r="O710" i="11"/>
  <c r="O709" i="11"/>
  <c r="O708" i="11"/>
  <c r="O707" i="11"/>
  <c r="B707" i="11"/>
  <c r="O706" i="11"/>
  <c r="O705" i="11"/>
  <c r="O704" i="11"/>
  <c r="O703" i="11"/>
  <c r="O702" i="11"/>
  <c r="O701" i="11"/>
  <c r="O700" i="11"/>
  <c r="O699" i="11"/>
  <c r="O698" i="11"/>
  <c r="O697" i="11"/>
  <c r="O696" i="11"/>
  <c r="O695" i="11"/>
  <c r="O694" i="11"/>
  <c r="O693" i="11"/>
  <c r="O692" i="11" l="1"/>
  <c r="O690" i="11"/>
  <c r="O689" i="11"/>
  <c r="O688" i="11"/>
  <c r="O687" i="11"/>
  <c r="O686" i="11"/>
  <c r="O685" i="11"/>
  <c r="O684" i="11"/>
  <c r="O683" i="11"/>
  <c r="O682" i="11"/>
  <c r="O681" i="11"/>
  <c r="O679" i="11"/>
  <c r="O678" i="11"/>
  <c r="O677" i="11"/>
  <c r="O676" i="11"/>
  <c r="O675" i="11"/>
  <c r="O674" i="11"/>
  <c r="O673" i="11"/>
  <c r="O672" i="11"/>
  <c r="O671" i="11"/>
  <c r="O670" i="11"/>
  <c r="O669" i="11"/>
  <c r="O668" i="11"/>
  <c r="O667" i="11"/>
  <c r="O666" i="11"/>
  <c r="O665" i="11"/>
  <c r="O664" i="11"/>
  <c r="O663" i="11"/>
  <c r="O662" i="11"/>
  <c r="O661" i="11"/>
  <c r="O660" i="11"/>
  <c r="O659" i="11"/>
  <c r="O658" i="11"/>
  <c r="O657" i="11"/>
  <c r="O656" i="11"/>
  <c r="O655" i="11"/>
  <c r="O653" i="11"/>
  <c r="O652" i="11"/>
  <c r="O651" i="11"/>
  <c r="O650" i="11"/>
  <c r="O649" i="11"/>
  <c r="O648" i="11"/>
  <c r="O647" i="11"/>
  <c r="O646" i="11"/>
  <c r="O645" i="11"/>
  <c r="O644" i="11"/>
  <c r="O643" i="11"/>
  <c r="O642" i="11"/>
  <c r="O641" i="11"/>
  <c r="O640" i="11"/>
  <c r="O639" i="11"/>
  <c r="O638" i="11"/>
  <c r="O637" i="11"/>
  <c r="O636" i="11"/>
  <c r="O635" i="11"/>
  <c r="O633" i="11"/>
  <c r="O632" i="11"/>
  <c r="O631" i="11"/>
  <c r="O630" i="11"/>
  <c r="O629" i="11"/>
  <c r="O628" i="11"/>
  <c r="O627" i="11"/>
  <c r="O626" i="11"/>
  <c r="O625" i="11"/>
  <c r="O624" i="11"/>
  <c r="O623" i="11"/>
  <c r="O622" i="11"/>
  <c r="O621" i="11"/>
  <c r="O620" i="11"/>
  <c r="O619" i="11"/>
  <c r="O618" i="11"/>
  <c r="O617" i="11"/>
  <c r="O616" i="11"/>
  <c r="O615" i="11"/>
  <c r="O614" i="11"/>
  <c r="O613" i="11"/>
  <c r="O612" i="11"/>
  <c r="O611" i="11"/>
  <c r="O610" i="11"/>
  <c r="O609" i="11"/>
  <c r="O607" i="11"/>
  <c r="O606" i="11"/>
  <c r="O605" i="11"/>
  <c r="O604" i="11"/>
  <c r="O603" i="11"/>
  <c r="O602" i="11"/>
  <c r="O600" i="11"/>
  <c r="O599" i="11"/>
  <c r="O598" i="11"/>
  <c r="O597" i="11"/>
  <c r="O596" i="11"/>
  <c r="O595" i="11"/>
  <c r="O594" i="11"/>
  <c r="O593" i="11"/>
  <c r="O592" i="11"/>
  <c r="O591" i="11"/>
  <c r="O590" i="11"/>
  <c r="O589" i="11"/>
  <c r="O588" i="11"/>
  <c r="O587" i="11"/>
  <c r="O586" i="11"/>
  <c r="O585" i="11"/>
  <c r="O584" i="11"/>
  <c r="O583" i="11"/>
  <c r="O582" i="11"/>
  <c r="O581" i="11"/>
  <c r="O580" i="11"/>
  <c r="O579" i="11"/>
  <c r="O578" i="11"/>
  <c r="O577" i="11"/>
  <c r="O576" i="11"/>
  <c r="O574" i="11"/>
  <c r="O573" i="11"/>
  <c r="O572" i="11"/>
  <c r="O571" i="11"/>
  <c r="O570" i="11"/>
  <c r="O569" i="11"/>
  <c r="O568" i="11"/>
  <c r="O567" i="11"/>
  <c r="O566" i="11"/>
  <c r="O565" i="11"/>
  <c r="O564" i="11"/>
  <c r="O563" i="11"/>
  <c r="O562" i="11"/>
  <c r="O561" i="11"/>
  <c r="O560" i="11"/>
  <c r="B560" i="11"/>
  <c r="O559" i="11"/>
  <c r="O558" i="11"/>
  <c r="O557" i="11"/>
  <c r="O556" i="11"/>
  <c r="O555" i="11"/>
  <c r="O554" i="11"/>
  <c r="O553" i="11"/>
  <c r="O552" i="11"/>
  <c r="O551" i="11"/>
  <c r="O550" i="11"/>
  <c r="O549" i="11"/>
  <c r="O548" i="11"/>
  <c r="O547" i="11"/>
  <c r="O546" i="11"/>
  <c r="O545" i="11"/>
  <c r="O544" i="11"/>
  <c r="O543" i="11"/>
  <c r="O541" i="11"/>
  <c r="O540" i="11"/>
  <c r="O539" i="11"/>
  <c r="O538" i="11"/>
  <c r="O537" i="11"/>
  <c r="O536" i="11"/>
  <c r="O535" i="11"/>
  <c r="O534" i="11"/>
  <c r="O533" i="11"/>
  <c r="O532" i="11"/>
  <c r="O531" i="11"/>
  <c r="O530" i="11"/>
  <c r="O529" i="11"/>
  <c r="O528" i="11"/>
  <c r="O527" i="11"/>
  <c r="O526" i="11"/>
  <c r="O525" i="11"/>
  <c r="O524" i="11"/>
  <c r="O523" i="11"/>
  <c r="O522" i="11"/>
  <c r="O521" i="11"/>
  <c r="O520" i="11"/>
  <c r="O519" i="11"/>
  <c r="O518" i="11"/>
  <c r="O516" i="11"/>
  <c r="O512" i="11"/>
  <c r="O511" i="11"/>
  <c r="O510" i="11"/>
  <c r="O509" i="11"/>
  <c r="O506" i="11"/>
  <c r="O505" i="11"/>
  <c r="O504" i="11"/>
  <c r="O503" i="11"/>
  <c r="O502" i="11"/>
  <c r="O501" i="11"/>
  <c r="O500" i="11"/>
  <c r="O499" i="11"/>
  <c r="O498" i="11"/>
  <c r="O497" i="11"/>
  <c r="O496" i="11"/>
  <c r="O495" i="11"/>
  <c r="O494" i="11"/>
  <c r="O493" i="11"/>
  <c r="O492" i="11"/>
  <c r="O491" i="11"/>
  <c r="O490" i="11"/>
  <c r="O488" i="11"/>
  <c r="B488" i="11"/>
  <c r="O487" i="11"/>
  <c r="O486" i="11"/>
  <c r="O485" i="11"/>
  <c r="O483" i="11"/>
  <c r="O481" i="11"/>
  <c r="O480" i="11"/>
  <c r="O479" i="11"/>
  <c r="O478" i="11"/>
  <c r="O477" i="11"/>
  <c r="O476" i="11"/>
  <c r="O475" i="11"/>
  <c r="O474" i="11"/>
  <c r="O473" i="11"/>
  <c r="O472" i="11"/>
  <c r="O471" i="11"/>
  <c r="O470" i="11"/>
  <c r="O469" i="11"/>
  <c r="O468" i="11"/>
  <c r="B468" i="11"/>
  <c r="O467" i="11"/>
  <c r="O466" i="11"/>
  <c r="O465" i="11"/>
  <c r="O464" i="11"/>
  <c r="O463" i="11"/>
  <c r="O462" i="11"/>
  <c r="B462" i="11"/>
  <c r="O461" i="11"/>
  <c r="O460" i="11"/>
  <c r="O459" i="11"/>
  <c r="O458" i="11"/>
  <c r="O457" i="11"/>
  <c r="O456" i="11"/>
  <c r="O455" i="11"/>
  <c r="B454" i="11"/>
  <c r="O453" i="11"/>
  <c r="O452" i="11"/>
  <c r="O451" i="11"/>
  <c r="O450" i="11"/>
  <c r="O449" i="11"/>
  <c r="B448" i="11"/>
  <c r="O446" i="11"/>
  <c r="O445" i="11"/>
  <c r="O444" i="11"/>
  <c r="O443" i="11"/>
  <c r="O442" i="11"/>
  <c r="O441" i="11"/>
  <c r="O440" i="11"/>
  <c r="O438" i="11"/>
  <c r="O437" i="11"/>
  <c r="B437" i="11"/>
  <c r="O436" i="11"/>
  <c r="O435" i="11"/>
  <c r="O434" i="11"/>
  <c r="O433" i="11"/>
  <c r="O432" i="11"/>
  <c r="O431" i="11"/>
  <c r="O430" i="11"/>
  <c r="O429" i="11"/>
  <c r="O428" i="11"/>
  <c r="O427" i="11"/>
  <c r="O425" i="11"/>
  <c r="O424" i="11"/>
  <c r="O422" i="11"/>
  <c r="O421" i="11"/>
  <c r="O420" i="11"/>
  <c r="O419" i="11"/>
  <c r="O418" i="11"/>
  <c r="O417" i="11"/>
  <c r="O416" i="11"/>
  <c r="O414" i="11"/>
  <c r="O413" i="11"/>
  <c r="B413" i="11"/>
  <c r="O412" i="11"/>
  <c r="O411" i="11"/>
  <c r="O410" i="11"/>
  <c r="O409" i="11"/>
  <c r="O408" i="11"/>
  <c r="O407" i="11"/>
  <c r="O405" i="11"/>
  <c r="O404" i="11"/>
  <c r="O403" i="11"/>
  <c r="O402" i="11"/>
  <c r="O400" i="11"/>
  <c r="O399" i="11"/>
  <c r="O398" i="11"/>
  <c r="O397" i="11"/>
  <c r="O396" i="11"/>
  <c r="O395" i="11"/>
  <c r="O394" i="11"/>
  <c r="O393" i="11"/>
  <c r="O392" i="11"/>
  <c r="O391" i="11"/>
  <c r="O390" i="11"/>
  <c r="O388" i="11"/>
  <c r="O387" i="11"/>
  <c r="O386" i="11"/>
  <c r="O385" i="11"/>
  <c r="O384" i="11"/>
  <c r="O383" i="11"/>
  <c r="O382" i="11"/>
  <c r="O381" i="11"/>
  <c r="O380" i="11"/>
  <c r="O379" i="11"/>
  <c r="O376" i="11"/>
  <c r="O375" i="11"/>
  <c r="O374" i="11"/>
  <c r="O373" i="11"/>
  <c r="O371" i="11"/>
  <c r="O370" i="11"/>
  <c r="O369" i="11"/>
  <c r="B369" i="11"/>
  <c r="O368" i="11"/>
  <c r="O367" i="11"/>
  <c r="O366" i="11"/>
  <c r="O365" i="11"/>
  <c r="O364" i="11"/>
  <c r="O363" i="11"/>
  <c r="O362" i="11"/>
  <c r="O361" i="11"/>
  <c r="B361" i="11"/>
  <c r="O360" i="11"/>
  <c r="O359" i="11"/>
  <c r="O358" i="11"/>
  <c r="O356" i="11"/>
  <c r="O355" i="11"/>
  <c r="O354" i="11"/>
  <c r="O353" i="11"/>
  <c r="O352" i="11"/>
  <c r="O351" i="11"/>
  <c r="O350" i="11"/>
  <c r="O349" i="11"/>
  <c r="O348" i="11"/>
  <c r="O347" i="11"/>
  <c r="O346" i="11"/>
  <c r="O345" i="11"/>
  <c r="O344" i="11"/>
  <c r="O343" i="11"/>
  <c r="O342" i="11"/>
  <c r="O341" i="11"/>
  <c r="O340" i="11"/>
  <c r="O339" i="11"/>
  <c r="O338" i="11"/>
  <c r="O337" i="11"/>
  <c r="O336" i="11"/>
  <c r="O335" i="11"/>
  <c r="O334" i="11"/>
  <c r="O333" i="11"/>
  <c r="O332" i="11"/>
  <c r="O331" i="11"/>
  <c r="O330" i="11"/>
  <c r="O329" i="11"/>
  <c r="O328" i="11"/>
  <c r="O327" i="11"/>
  <c r="O326" i="11"/>
  <c r="O325" i="11"/>
  <c r="O324" i="11"/>
  <c r="O323" i="11"/>
  <c r="O322" i="11"/>
  <c r="O321" i="11"/>
  <c r="O320" i="11"/>
  <c r="O319" i="11"/>
  <c r="O318" i="11"/>
  <c r="O317" i="11"/>
  <c r="O316" i="11"/>
  <c r="O315" i="11"/>
  <c r="O314" i="11"/>
  <c r="O313" i="11"/>
  <c r="O312" i="11"/>
  <c r="O311" i="11"/>
  <c r="O310" i="11"/>
  <c r="B309" i="11"/>
  <c r="O308" i="11"/>
  <c r="O307" i="11"/>
  <c r="O306" i="11"/>
  <c r="O305" i="11"/>
  <c r="B305" i="11"/>
  <c r="O304" i="11"/>
  <c r="O303" i="11"/>
  <c r="O302" i="11"/>
  <c r="B302" i="11"/>
  <c r="O301" i="11"/>
  <c r="O300" i="11"/>
  <c r="O299" i="11"/>
  <c r="O298" i="11"/>
  <c r="O297" i="11"/>
  <c r="O296" i="11"/>
  <c r="B296" i="11"/>
  <c r="O295" i="11"/>
  <c r="O294" i="11"/>
  <c r="O293" i="11"/>
  <c r="O292" i="11"/>
  <c r="B292" i="11"/>
  <c r="O291" i="11"/>
  <c r="O290" i="11"/>
  <c r="O289" i="11"/>
  <c r="O288" i="11"/>
  <c r="O287" i="11"/>
  <c r="O285" i="11"/>
  <c r="O284" i="11"/>
  <c r="B284" i="11"/>
  <c r="O283" i="11"/>
  <c r="O282" i="11"/>
  <c r="O281" i="11"/>
  <c r="O280" i="11"/>
  <c r="B280" i="11"/>
  <c r="O279" i="11"/>
  <c r="O278" i="11"/>
  <c r="O277" i="11"/>
  <c r="O276" i="11"/>
  <c r="O275" i="11"/>
  <c r="O274" i="11"/>
  <c r="O273" i="11"/>
  <c r="O272" i="11"/>
  <c r="B271" i="11"/>
  <c r="O269" i="11"/>
  <c r="O268" i="11"/>
  <c r="O267" i="11"/>
  <c r="B267" i="11"/>
  <c r="O265" i="11"/>
  <c r="B265" i="11"/>
  <c r="O264" i="11"/>
  <c r="O263" i="11"/>
  <c r="O262" i="11"/>
  <c r="O261" i="11"/>
  <c r="O260" i="11"/>
  <c r="O259" i="11"/>
  <c r="O258" i="11"/>
  <c r="B258" i="11"/>
  <c r="O257" i="11"/>
  <c r="O256" i="11"/>
  <c r="O255" i="11"/>
  <c r="O254" i="11"/>
  <c r="O253" i="11"/>
  <c r="O252" i="11"/>
  <c r="B252" i="11"/>
  <c r="O251" i="11"/>
  <c r="O250" i="11"/>
  <c r="O249" i="11"/>
  <c r="O248" i="11"/>
  <c r="O247" i="11"/>
  <c r="O246" i="11"/>
  <c r="O245" i="11"/>
  <c r="B245" i="11"/>
  <c r="O244" i="11"/>
  <c r="O243" i="11"/>
  <c r="O242" i="11"/>
  <c r="O241" i="11"/>
  <c r="O240" i="11"/>
  <c r="O239" i="11"/>
  <c r="O238" i="11"/>
  <c r="O237" i="11"/>
  <c r="O236" i="11"/>
  <c r="O235" i="11"/>
  <c r="O234" i="11"/>
  <c r="O233" i="11"/>
  <c r="O232" i="11"/>
  <c r="O231" i="11"/>
  <c r="O230" i="11"/>
  <c r="O229" i="11"/>
  <c r="O228" i="11"/>
  <c r="O227" i="11"/>
  <c r="O226" i="11"/>
  <c r="O225" i="11"/>
  <c r="O224" i="11"/>
  <c r="O223" i="11"/>
  <c r="O222" i="11"/>
  <c r="O221" i="11"/>
  <c r="O220" i="11"/>
  <c r="O219" i="11"/>
  <c r="O218" i="11"/>
  <c r="O217" i="11"/>
  <c r="O216" i="11"/>
  <c r="O215" i="11"/>
  <c r="O214" i="11"/>
  <c r="O213" i="11"/>
  <c r="O212" i="11"/>
  <c r="O211" i="11"/>
  <c r="O210" i="11"/>
  <c r="B210" i="11"/>
  <c r="O209" i="11"/>
  <c r="O208" i="11"/>
  <c r="O207" i="11"/>
  <c r="O206" i="11"/>
  <c r="O205" i="11"/>
  <c r="O204" i="11"/>
  <c r="O203" i="11"/>
  <c r="O202" i="11"/>
  <c r="O201" i="11"/>
  <c r="O200" i="11"/>
  <c r="O199" i="11"/>
  <c r="O198" i="11"/>
  <c r="O197" i="11"/>
  <c r="O196" i="11"/>
  <c r="O195" i="11"/>
  <c r="O194" i="11"/>
  <c r="O193" i="11"/>
  <c r="O192" i="11"/>
  <c r="O191" i="11"/>
  <c r="O190" i="11"/>
  <c r="O189" i="11"/>
  <c r="O188" i="11"/>
  <c r="O187" i="11"/>
  <c r="O186" i="11"/>
  <c r="O185" i="11"/>
  <c r="O184" i="11"/>
  <c r="O183" i="11"/>
  <c r="O182" i="11"/>
  <c r="O181" i="11"/>
  <c r="O179" i="11"/>
  <c r="O178" i="11"/>
  <c r="O177" i="11"/>
  <c r="O176" i="11"/>
  <c r="O175" i="11"/>
  <c r="O174" i="11"/>
  <c r="O173" i="11"/>
  <c r="O172" i="11"/>
  <c r="O171" i="11"/>
  <c r="O170" i="11"/>
  <c r="O169" i="11"/>
  <c r="O167" i="11"/>
  <c r="O166" i="11"/>
  <c r="O165" i="11"/>
  <c r="O164" i="11"/>
  <c r="O163" i="11"/>
  <c r="O162" i="11"/>
  <c r="O161" i="11"/>
  <c r="O160" i="11"/>
  <c r="C160" i="11"/>
  <c r="O159" i="11"/>
  <c r="O158" i="11"/>
  <c r="O157" i="11"/>
  <c r="O156" i="11"/>
  <c r="O155" i="11"/>
  <c r="O154" i="11"/>
  <c r="O153" i="11"/>
  <c r="O152" i="11"/>
  <c r="O151" i="11"/>
  <c r="O150" i="11"/>
  <c r="O149" i="11"/>
  <c r="O148" i="11"/>
  <c r="O147" i="11"/>
  <c r="O146" i="11"/>
  <c r="O145" i="11"/>
  <c r="O144" i="11"/>
  <c r="C144" i="11"/>
  <c r="O143" i="11"/>
  <c r="O142" i="11"/>
  <c r="O141" i="11"/>
  <c r="O140" i="11"/>
  <c r="O139" i="11"/>
  <c r="O138" i="11"/>
  <c r="O137" i="11"/>
  <c r="O136" i="11"/>
  <c r="O135" i="11"/>
  <c r="O134" i="11"/>
  <c r="O133" i="11"/>
  <c r="O132" i="11"/>
  <c r="O131" i="11"/>
  <c r="O130" i="11"/>
  <c r="O129" i="11"/>
  <c r="O128" i="11"/>
  <c r="O127" i="11"/>
  <c r="O126" i="11"/>
  <c r="O125" i="11"/>
  <c r="O124" i="11"/>
  <c r="O123" i="11"/>
  <c r="O122" i="11"/>
  <c r="O121" i="11"/>
  <c r="O120" i="11"/>
  <c r="O119" i="11"/>
  <c r="O118" i="11"/>
  <c r="O117" i="11"/>
  <c r="O116" i="11"/>
  <c r="O115" i="11"/>
  <c r="O114" i="11"/>
  <c r="B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O2" i="11"/>
  <c r="J47" i="9" l="1"/>
  <c r="J48" i="9"/>
  <c r="J49" i="9"/>
  <c r="J50" i="9"/>
  <c r="J51" i="9"/>
  <c r="J36" i="9"/>
  <c r="J37" i="9"/>
  <c r="J38" i="9"/>
  <c r="J39" i="9"/>
  <c r="J40" i="9"/>
  <c r="J41" i="9"/>
  <c r="J42" i="9"/>
  <c r="J43" i="9"/>
  <c r="J44" i="9"/>
  <c r="J45" i="9"/>
  <c r="J46" i="9"/>
  <c r="J35" i="9"/>
  <c r="J47" i="7"/>
  <c r="J48" i="7"/>
  <c r="J49" i="7"/>
  <c r="J50" i="7"/>
  <c r="J51" i="7"/>
  <c r="J36" i="7"/>
  <c r="J37" i="7"/>
  <c r="J38" i="7"/>
  <c r="J39" i="7"/>
  <c r="J40" i="7"/>
  <c r="J41" i="7"/>
  <c r="J42" i="7"/>
  <c r="J43" i="7"/>
  <c r="J44" i="7"/>
  <c r="J45" i="7"/>
  <c r="J46" i="7"/>
  <c r="J35" i="7"/>
  <c r="O247" i="1"/>
  <c r="O248" i="1"/>
  <c r="O249" i="1"/>
  <c r="O252" i="1"/>
  <c r="O253" i="1"/>
  <c r="O254" i="1"/>
  <c r="O257" i="1"/>
  <c r="O258" i="1"/>
  <c r="O259" i="1"/>
  <c r="O262" i="1"/>
  <c r="O263" i="1"/>
  <c r="O264" i="1"/>
  <c r="O267" i="1"/>
  <c r="O268" i="1"/>
  <c r="O269" i="1"/>
  <c r="O272" i="1"/>
  <c r="O273" i="1"/>
  <c r="O274" i="1"/>
  <c r="O277" i="1"/>
  <c r="O278" i="1"/>
  <c r="O279" i="1"/>
  <c r="O280" i="1"/>
  <c r="L5" i="1"/>
  <c r="N5" i="1" s="1"/>
  <c r="L6" i="1"/>
  <c r="N6" i="1" s="1"/>
  <c r="L7" i="1"/>
  <c r="N7" i="1" s="1"/>
  <c r="L8" i="1"/>
  <c r="N8" i="1" s="1"/>
  <c r="L9" i="1"/>
  <c r="N9" i="1" s="1"/>
  <c r="L10" i="1"/>
  <c r="N10" i="1" s="1"/>
  <c r="L11" i="1"/>
  <c r="N11" i="1" s="1"/>
  <c r="L12" i="1"/>
  <c r="N12" i="1" s="1"/>
  <c r="L13" i="1"/>
  <c r="N13" i="1" s="1"/>
  <c r="L14" i="1"/>
  <c r="N14" i="1" s="1"/>
  <c r="L15" i="1"/>
  <c r="N15" i="1" s="1"/>
  <c r="L16" i="1"/>
  <c r="N16" i="1" s="1"/>
  <c r="L17" i="1"/>
  <c r="N17" i="1" s="1"/>
  <c r="L18" i="1"/>
  <c r="N18" i="1" s="1"/>
  <c r="L19" i="1"/>
  <c r="N19" i="1" s="1"/>
  <c r="L20" i="1"/>
  <c r="N20" i="1" s="1"/>
  <c r="L21" i="1"/>
  <c r="N21" i="1" s="1"/>
  <c r="L22" i="1"/>
  <c r="N22" i="1" s="1"/>
  <c r="L23" i="1"/>
  <c r="N23" i="1" s="1"/>
  <c r="L24" i="1"/>
  <c r="N24" i="1" s="1"/>
  <c r="L25" i="1"/>
  <c r="N25" i="1" s="1"/>
  <c r="L26" i="1"/>
  <c r="N26" i="1" s="1"/>
  <c r="L27" i="1"/>
  <c r="N27" i="1" s="1"/>
  <c r="L28" i="1"/>
  <c r="N28" i="1" s="1"/>
  <c r="L29" i="1"/>
  <c r="N29" i="1" s="1"/>
  <c r="L30" i="1"/>
  <c r="N30" i="1" s="1"/>
  <c r="L31" i="1"/>
  <c r="N31" i="1" s="1"/>
  <c r="L32" i="1"/>
  <c r="N32" i="1" s="1"/>
  <c r="L33" i="1"/>
  <c r="N33" i="1" s="1"/>
  <c r="L34" i="1"/>
  <c r="N34" i="1" s="1"/>
  <c r="L35" i="1"/>
  <c r="N35" i="1" s="1"/>
  <c r="L36" i="1"/>
  <c r="N36" i="1" s="1"/>
  <c r="L37" i="1"/>
  <c r="N37" i="1" s="1"/>
  <c r="L38" i="1"/>
  <c r="N38" i="1" s="1"/>
  <c r="L39" i="1"/>
  <c r="N39" i="1" s="1"/>
  <c r="L40" i="1"/>
  <c r="N40" i="1" s="1"/>
  <c r="L41" i="1"/>
  <c r="N41" i="1" s="1"/>
  <c r="L42" i="1"/>
  <c r="N42" i="1" s="1"/>
  <c r="L43" i="1"/>
  <c r="N43" i="1" s="1"/>
  <c r="L44" i="1"/>
  <c r="N44" i="1" s="1"/>
  <c r="L45" i="1"/>
  <c r="N45" i="1" s="1"/>
  <c r="L46" i="1"/>
  <c r="N46" i="1" s="1"/>
  <c r="L47" i="1"/>
  <c r="N47" i="1" s="1"/>
  <c r="L48" i="1"/>
  <c r="N48" i="1" s="1"/>
  <c r="L49" i="1"/>
  <c r="N49" i="1" s="1"/>
  <c r="L50" i="1"/>
  <c r="N50" i="1" s="1"/>
  <c r="L51" i="1"/>
  <c r="N51" i="1" s="1"/>
  <c r="L52" i="1"/>
  <c r="N52" i="1" s="1"/>
  <c r="L53" i="1"/>
  <c r="N53" i="1" s="1"/>
  <c r="L54" i="1"/>
  <c r="N54" i="1" s="1"/>
  <c r="L55" i="1"/>
  <c r="N55" i="1" s="1"/>
  <c r="L56" i="1"/>
  <c r="N56" i="1" s="1"/>
  <c r="L57" i="1"/>
  <c r="N57" i="1" s="1"/>
  <c r="L58" i="1"/>
  <c r="N58" i="1" s="1"/>
  <c r="L59" i="1"/>
  <c r="N59" i="1" s="1"/>
  <c r="L60" i="1"/>
  <c r="N60" i="1" s="1"/>
  <c r="L61" i="1"/>
  <c r="N61" i="1" s="1"/>
  <c r="L62" i="1"/>
  <c r="N62" i="1" s="1"/>
  <c r="L63" i="1"/>
  <c r="N63" i="1" s="1"/>
  <c r="L64" i="1"/>
  <c r="N64" i="1" s="1"/>
  <c r="L65" i="1"/>
  <c r="N65" i="1" s="1"/>
  <c r="L66" i="1"/>
  <c r="N66" i="1" s="1"/>
  <c r="L67" i="1"/>
  <c r="N67" i="1" s="1"/>
  <c r="L68" i="1"/>
  <c r="N68" i="1" s="1"/>
  <c r="L69" i="1"/>
  <c r="N69" i="1" s="1"/>
  <c r="L70" i="1"/>
  <c r="N70" i="1" s="1"/>
  <c r="L71" i="1"/>
  <c r="N71" i="1" s="1"/>
  <c r="L72" i="1"/>
  <c r="N72" i="1" s="1"/>
  <c r="L73" i="1"/>
  <c r="N73" i="1" s="1"/>
  <c r="L74" i="1"/>
  <c r="N74" i="1" s="1"/>
  <c r="L75" i="1"/>
  <c r="N75" i="1" s="1"/>
  <c r="L76" i="1"/>
  <c r="N76" i="1" s="1"/>
  <c r="L77" i="1"/>
  <c r="N77" i="1" s="1"/>
  <c r="L78" i="1"/>
  <c r="N78" i="1" s="1"/>
  <c r="L79" i="1"/>
  <c r="N79" i="1" s="1"/>
  <c r="L80" i="1"/>
  <c r="N80" i="1" s="1"/>
  <c r="L81" i="1"/>
  <c r="N81" i="1" s="1"/>
  <c r="L82" i="1"/>
  <c r="N82" i="1" s="1"/>
  <c r="L83" i="1"/>
  <c r="N83" i="1" s="1"/>
  <c r="L84" i="1"/>
  <c r="N84" i="1" s="1"/>
  <c r="L85" i="1"/>
  <c r="N85" i="1" s="1"/>
  <c r="L86" i="1"/>
  <c r="N86" i="1" s="1"/>
  <c r="L87" i="1"/>
  <c r="N87" i="1" s="1"/>
  <c r="L88" i="1"/>
  <c r="N88" i="1" s="1"/>
  <c r="L89" i="1"/>
  <c r="N89" i="1" s="1"/>
  <c r="L90" i="1"/>
  <c r="N90" i="1" s="1"/>
  <c r="L91" i="1"/>
  <c r="N91" i="1" s="1"/>
  <c r="L92" i="1"/>
  <c r="N92" i="1" s="1"/>
  <c r="L93" i="1"/>
  <c r="N93" i="1" s="1"/>
  <c r="L94" i="1"/>
  <c r="N94" i="1" s="1"/>
  <c r="L95" i="1"/>
  <c r="N95" i="1" s="1"/>
  <c r="L96" i="1"/>
  <c r="N96" i="1" s="1"/>
  <c r="L97" i="1"/>
  <c r="N97" i="1" s="1"/>
  <c r="L98" i="1"/>
  <c r="N98" i="1" s="1"/>
  <c r="L99" i="1"/>
  <c r="N99" i="1" s="1"/>
  <c r="L100" i="1"/>
  <c r="N100" i="1" s="1"/>
  <c r="L101" i="1"/>
  <c r="N101" i="1" s="1"/>
  <c r="L102" i="1"/>
  <c r="N102" i="1" s="1"/>
  <c r="L103" i="1"/>
  <c r="N103" i="1" s="1"/>
  <c r="L104" i="1"/>
  <c r="N104" i="1" s="1"/>
  <c r="L105" i="1"/>
  <c r="N105" i="1" s="1"/>
  <c r="L106" i="1"/>
  <c r="N106" i="1" s="1"/>
  <c r="L107" i="1"/>
  <c r="N107" i="1" s="1"/>
  <c r="L108" i="1"/>
  <c r="N108" i="1" s="1"/>
  <c r="L109" i="1"/>
  <c r="N109" i="1" s="1"/>
  <c r="L110" i="1"/>
  <c r="N110" i="1" s="1"/>
  <c r="L111" i="1"/>
  <c r="N111" i="1" s="1"/>
  <c r="L112" i="1"/>
  <c r="N112" i="1" s="1"/>
  <c r="L113" i="1"/>
  <c r="N113" i="1" s="1"/>
  <c r="L114" i="1"/>
  <c r="N114" i="1" s="1"/>
  <c r="L115" i="1"/>
  <c r="N115" i="1" s="1"/>
  <c r="L116" i="1"/>
  <c r="N116" i="1" s="1"/>
  <c r="L119" i="1"/>
  <c r="N119" i="1" s="1"/>
  <c r="L120" i="1"/>
  <c r="N120" i="1" s="1"/>
  <c r="L121" i="1"/>
  <c r="N121" i="1" s="1"/>
  <c r="L123" i="1"/>
  <c r="N123" i="1" s="1"/>
  <c r="L124" i="1"/>
  <c r="N124" i="1" s="1"/>
  <c r="L125" i="1"/>
  <c r="N125" i="1" s="1"/>
  <c r="L126" i="1"/>
  <c r="N126" i="1" s="1"/>
  <c r="L127" i="1"/>
  <c r="N127" i="1" s="1"/>
  <c r="L128" i="1"/>
  <c r="N128" i="1" s="1"/>
  <c r="L129" i="1"/>
  <c r="N129" i="1" s="1"/>
  <c r="L130" i="1"/>
  <c r="N130" i="1" s="1"/>
  <c r="L131" i="1"/>
  <c r="N131" i="1" s="1"/>
  <c r="L132" i="1"/>
  <c r="N132" i="1" s="1"/>
  <c r="L133" i="1"/>
  <c r="N133" i="1" s="1"/>
  <c r="L134" i="1"/>
  <c r="N134" i="1" s="1"/>
  <c r="L135" i="1"/>
  <c r="N135" i="1" s="1"/>
  <c r="L136" i="1"/>
  <c r="N136" i="1" s="1"/>
  <c r="L137" i="1"/>
  <c r="N137" i="1" s="1"/>
  <c r="L138" i="1"/>
  <c r="N138" i="1" s="1"/>
  <c r="L139" i="1"/>
  <c r="N139" i="1" s="1"/>
  <c r="L140" i="1"/>
  <c r="N140" i="1" s="1"/>
  <c r="L141" i="1"/>
  <c r="N141" i="1" s="1"/>
  <c r="L142" i="1"/>
  <c r="N142" i="1" s="1"/>
  <c r="L143" i="1"/>
  <c r="N143" i="1" s="1"/>
  <c r="L144" i="1"/>
  <c r="N144" i="1" s="1"/>
  <c r="L145" i="1"/>
  <c r="N145" i="1" s="1"/>
  <c r="L146" i="1"/>
  <c r="N146" i="1" s="1"/>
  <c r="L147" i="1"/>
  <c r="N147" i="1" s="1"/>
  <c r="L148" i="1"/>
  <c r="N148" i="1" s="1"/>
  <c r="L149" i="1"/>
  <c r="N149" i="1" s="1"/>
  <c r="L150" i="1"/>
  <c r="N150" i="1" s="1"/>
  <c r="L151" i="1"/>
  <c r="N151" i="1" s="1"/>
  <c r="L152" i="1"/>
  <c r="N152" i="1" s="1"/>
  <c r="L154" i="1"/>
  <c r="N154" i="1" s="1"/>
  <c r="L155" i="1"/>
  <c r="N155" i="1" s="1"/>
  <c r="L158" i="1"/>
  <c r="N158" i="1" s="1"/>
  <c r="L159" i="1"/>
  <c r="N159" i="1" s="1"/>
  <c r="L160" i="1"/>
  <c r="N160" i="1" s="1"/>
  <c r="L161" i="1"/>
  <c r="N161" i="1" s="1"/>
  <c r="L162" i="1"/>
  <c r="N162" i="1" s="1"/>
  <c r="L164" i="1"/>
  <c r="N164" i="1" s="1"/>
  <c r="L165" i="1"/>
  <c r="N165" i="1" s="1"/>
  <c r="L166" i="1"/>
  <c r="N166" i="1" s="1"/>
  <c r="L167" i="1"/>
  <c r="N167" i="1" s="1"/>
  <c r="L168" i="1"/>
  <c r="N168" i="1" s="1"/>
  <c r="L169" i="1"/>
  <c r="N169" i="1" s="1"/>
  <c r="L170" i="1"/>
  <c r="N170" i="1" s="1"/>
  <c r="L171" i="1"/>
  <c r="N171" i="1" s="1"/>
  <c r="L172" i="1"/>
  <c r="N172" i="1" s="1"/>
  <c r="L173" i="1"/>
  <c r="N173" i="1" s="1"/>
  <c r="L174" i="1"/>
  <c r="N174" i="1" s="1"/>
  <c r="L175" i="1"/>
  <c r="N175" i="1" s="1"/>
  <c r="L176" i="1"/>
  <c r="N176" i="1" s="1"/>
  <c r="L177" i="1"/>
  <c r="N177" i="1" s="1"/>
  <c r="L178" i="1"/>
  <c r="N178" i="1" s="1"/>
  <c r="L179" i="1"/>
  <c r="N179" i="1" s="1"/>
  <c r="L180" i="1"/>
  <c r="N180" i="1" s="1"/>
  <c r="L181" i="1"/>
  <c r="N181" i="1" s="1"/>
  <c r="L182" i="1"/>
  <c r="N182" i="1" s="1"/>
  <c r="L183" i="1"/>
  <c r="N183" i="1" s="1"/>
  <c r="L184" i="1"/>
  <c r="N184" i="1" s="1"/>
  <c r="L185" i="1"/>
  <c r="N185" i="1" s="1"/>
  <c r="L186" i="1"/>
  <c r="N186" i="1" s="1"/>
  <c r="L187" i="1"/>
  <c r="N187" i="1" s="1"/>
  <c r="L188" i="1"/>
  <c r="N188" i="1" s="1"/>
  <c r="L189" i="1"/>
  <c r="N189" i="1" s="1"/>
  <c r="L190" i="1"/>
  <c r="N190" i="1" s="1"/>
  <c r="L191" i="1"/>
  <c r="N191" i="1" s="1"/>
  <c r="L192" i="1"/>
  <c r="N192" i="1" s="1"/>
  <c r="L193" i="1"/>
  <c r="N193" i="1" s="1"/>
  <c r="L194" i="1"/>
  <c r="N194" i="1" s="1"/>
  <c r="L195" i="1"/>
  <c r="N195" i="1" s="1"/>
  <c r="L196" i="1"/>
  <c r="N196" i="1" s="1"/>
  <c r="L197" i="1"/>
  <c r="N197" i="1" s="1"/>
  <c r="L198" i="1"/>
  <c r="N198" i="1" s="1"/>
  <c r="L199" i="1"/>
  <c r="N199" i="1" s="1"/>
  <c r="L200" i="1"/>
  <c r="N200" i="1" s="1"/>
  <c r="L206" i="1"/>
  <c r="N206" i="1" s="1"/>
  <c r="L207" i="1"/>
  <c r="N207" i="1" s="1"/>
  <c r="L208" i="1"/>
  <c r="N208" i="1" s="1"/>
  <c r="L209" i="1"/>
  <c r="N209" i="1" s="1"/>
  <c r="L210" i="1"/>
  <c r="N210" i="1" s="1"/>
  <c r="L211" i="1"/>
  <c r="N211" i="1" s="1"/>
  <c r="L212" i="1"/>
  <c r="N212" i="1" s="1"/>
  <c r="L213" i="1"/>
  <c r="N213" i="1" s="1"/>
  <c r="L214" i="1"/>
  <c r="N214" i="1" s="1"/>
  <c r="L215" i="1"/>
  <c r="N215" i="1" s="1"/>
  <c r="L216" i="1"/>
  <c r="N216" i="1" s="1"/>
  <c r="L217" i="1"/>
  <c r="N217" i="1" s="1"/>
  <c r="L218" i="1"/>
  <c r="N218" i="1" s="1"/>
  <c r="L219" i="1"/>
  <c r="N219" i="1" s="1"/>
  <c r="L220" i="1"/>
  <c r="N220" i="1" s="1"/>
  <c r="L221" i="1"/>
  <c r="N221" i="1" s="1"/>
  <c r="L222" i="1"/>
  <c r="N222" i="1" s="1"/>
  <c r="L223" i="1"/>
  <c r="N223" i="1" s="1"/>
  <c r="L224" i="1"/>
  <c r="N224" i="1" s="1"/>
  <c r="L225" i="1"/>
  <c r="N225" i="1" s="1"/>
  <c r="L226" i="1"/>
  <c r="N226" i="1" s="1"/>
  <c r="L227" i="1"/>
  <c r="N227" i="1" s="1"/>
  <c r="L228" i="1"/>
  <c r="N228" i="1" s="1"/>
  <c r="L229" i="1"/>
  <c r="N229" i="1" s="1"/>
  <c r="L230" i="1"/>
  <c r="N230" i="1" s="1"/>
  <c r="L231" i="1"/>
  <c r="N231" i="1" s="1"/>
  <c r="L232" i="1"/>
  <c r="N232" i="1" s="1"/>
  <c r="L233" i="1"/>
  <c r="N233" i="1" s="1"/>
  <c r="L234" i="1"/>
  <c r="N234" i="1" s="1"/>
  <c r="L235" i="1"/>
  <c r="N235" i="1" s="1"/>
  <c r="L236" i="1"/>
  <c r="N236" i="1" s="1"/>
  <c r="L237" i="1"/>
  <c r="N237" i="1" s="1"/>
  <c r="L238" i="1"/>
  <c r="N238" i="1" s="1"/>
  <c r="L239" i="1"/>
  <c r="N239" i="1" s="1"/>
  <c r="L240" i="1"/>
  <c r="N240" i="1" s="1"/>
  <c r="L241" i="1"/>
  <c r="N241" i="1" s="1"/>
  <c r="L242" i="1"/>
  <c r="N242" i="1" s="1"/>
  <c r="L243" i="1"/>
  <c r="N243" i="1" s="1"/>
  <c r="L244" i="1"/>
  <c r="N244" i="1" s="1"/>
  <c r="L245" i="1"/>
  <c r="N245" i="1" s="1"/>
  <c r="L246" i="1"/>
  <c r="N246" i="1" s="1"/>
  <c r="L247" i="1"/>
  <c r="N247" i="1" s="1"/>
  <c r="L248" i="1"/>
  <c r="N248" i="1" s="1"/>
  <c r="L249" i="1"/>
  <c r="N249" i="1" s="1"/>
  <c r="L250" i="1"/>
  <c r="N250" i="1" s="1"/>
  <c r="L251" i="1"/>
  <c r="N251" i="1" s="1"/>
  <c r="L252" i="1"/>
  <c r="N252" i="1" s="1"/>
  <c r="L253" i="1"/>
  <c r="N253" i="1" s="1"/>
  <c r="L254" i="1"/>
  <c r="N254" i="1" s="1"/>
  <c r="L255" i="1"/>
  <c r="N255" i="1" s="1"/>
  <c r="L256" i="1"/>
  <c r="N256" i="1" s="1"/>
  <c r="L257" i="1"/>
  <c r="N257" i="1" s="1"/>
  <c r="L258" i="1"/>
  <c r="N258" i="1" s="1"/>
  <c r="L259" i="1"/>
  <c r="N259" i="1" s="1"/>
  <c r="L260" i="1"/>
  <c r="N260" i="1" s="1"/>
  <c r="L261" i="1"/>
  <c r="N261" i="1" s="1"/>
  <c r="L262" i="1"/>
  <c r="N262" i="1" s="1"/>
  <c r="L263" i="1"/>
  <c r="N263" i="1" s="1"/>
  <c r="L264" i="1"/>
  <c r="N264" i="1" s="1"/>
  <c r="L265" i="1"/>
  <c r="N265" i="1" s="1"/>
  <c r="L266" i="1"/>
  <c r="N266" i="1" s="1"/>
  <c r="L267" i="1"/>
  <c r="N267" i="1" s="1"/>
  <c r="L268" i="1"/>
  <c r="N268" i="1" s="1"/>
  <c r="L269" i="1"/>
  <c r="N269" i="1" s="1"/>
  <c r="L270" i="1"/>
  <c r="N270" i="1" s="1"/>
  <c r="L271" i="1"/>
  <c r="N271" i="1" s="1"/>
  <c r="L272" i="1"/>
  <c r="N272" i="1" s="1"/>
  <c r="L273" i="1"/>
  <c r="N273" i="1" s="1"/>
  <c r="L274" i="1"/>
  <c r="N274" i="1" s="1"/>
  <c r="L275" i="1"/>
  <c r="N275" i="1" s="1"/>
  <c r="L276" i="1"/>
  <c r="N276" i="1" s="1"/>
  <c r="L277" i="1"/>
  <c r="N277" i="1" s="1"/>
  <c r="L278" i="1"/>
  <c r="N278" i="1" s="1"/>
  <c r="L279" i="1"/>
  <c r="N279" i="1" s="1"/>
  <c r="L280" i="1"/>
  <c r="N280" i="1" s="1"/>
  <c r="L281" i="1"/>
  <c r="N281" i="1" s="1"/>
  <c r="L282" i="1"/>
  <c r="N282" i="1" s="1"/>
  <c r="L283" i="1"/>
  <c r="N283" i="1" s="1"/>
  <c r="L4" i="1"/>
  <c r="N4" i="1" s="1"/>
  <c r="H7" i="6" l="1"/>
  <c r="H6" i="6"/>
  <c r="H5" i="6"/>
  <c r="D24" i="3"/>
  <c r="E24" i="3" s="1"/>
  <c r="D22" i="3"/>
  <c r="E22" i="3" s="1"/>
  <c r="D20" i="3"/>
  <c r="E20" i="3"/>
  <c r="D18" i="3"/>
  <c r="E18" i="3"/>
  <c r="D16" i="3"/>
  <c r="E16" i="3"/>
  <c r="D14" i="3"/>
  <c r="E14" i="3"/>
  <c r="D12" i="3"/>
  <c r="E12" i="3"/>
  <c r="D10" i="3"/>
  <c r="E10" i="3"/>
  <c r="C7" i="3"/>
  <c r="C5" i="3"/>
  <c r="G21" i="2"/>
  <c r="F18" i="2"/>
  <c r="F19" i="2" s="1"/>
  <c r="I15" i="2"/>
  <c r="M283" i="1"/>
  <c r="O283" i="1" s="1"/>
  <c r="M282" i="1"/>
  <c r="O282" i="1" s="1"/>
  <c r="M281" i="1"/>
  <c r="O281" i="1" s="1"/>
  <c r="M276" i="1"/>
  <c r="O276" i="1" s="1"/>
  <c r="M275" i="1"/>
  <c r="O275" i="1" s="1"/>
  <c r="M271" i="1"/>
  <c r="O271" i="1" s="1"/>
  <c r="M270" i="1"/>
  <c r="O270" i="1" s="1"/>
  <c r="M266" i="1"/>
  <c r="O266" i="1" s="1"/>
  <c r="M265" i="1"/>
  <c r="O265" i="1" s="1"/>
  <c r="M261" i="1"/>
  <c r="O261" i="1" s="1"/>
  <c r="M260" i="1"/>
  <c r="O260" i="1" s="1"/>
  <c r="M256" i="1"/>
  <c r="O256" i="1" s="1"/>
  <c r="M255" i="1"/>
  <c r="O255" i="1" s="1"/>
  <c r="M251" i="1"/>
  <c r="O251" i="1" s="1"/>
  <c r="M250" i="1"/>
  <c r="O250" i="1" s="1"/>
  <c r="M246" i="1"/>
  <c r="O246" i="1" s="1"/>
  <c r="M245" i="1"/>
  <c r="O245" i="1" s="1"/>
  <c r="M244" i="1"/>
  <c r="O244" i="1" s="1"/>
  <c r="M243" i="1"/>
  <c r="O243" i="1" s="1"/>
  <c r="M242" i="1"/>
  <c r="O242" i="1" s="1"/>
  <c r="M241" i="1"/>
  <c r="O241" i="1" s="1"/>
  <c r="M240" i="1"/>
  <c r="O240" i="1" s="1"/>
  <c r="M239" i="1"/>
  <c r="O239" i="1" s="1"/>
  <c r="M238" i="1"/>
  <c r="O238" i="1" s="1"/>
  <c r="M237" i="1"/>
  <c r="O237" i="1" s="1"/>
  <c r="M236" i="1"/>
  <c r="O236" i="1" s="1"/>
  <c r="M235" i="1"/>
  <c r="O235" i="1" s="1"/>
  <c r="M234" i="1"/>
  <c r="O234" i="1" s="1"/>
  <c r="M233" i="1"/>
  <c r="O233" i="1" s="1"/>
  <c r="M232" i="1"/>
  <c r="O232" i="1" s="1"/>
  <c r="M231" i="1"/>
  <c r="O231" i="1" s="1"/>
  <c r="M230" i="1"/>
  <c r="O230" i="1" s="1"/>
  <c r="M229" i="1"/>
  <c r="O229" i="1" s="1"/>
  <c r="M228" i="1"/>
  <c r="O228" i="1" s="1"/>
  <c r="M227" i="1"/>
  <c r="O227" i="1" s="1"/>
  <c r="M226" i="1"/>
  <c r="O226" i="1" s="1"/>
  <c r="M225" i="1"/>
  <c r="O225" i="1" s="1"/>
  <c r="M224" i="1"/>
  <c r="O224" i="1" s="1"/>
  <c r="M223" i="1"/>
  <c r="O223" i="1" s="1"/>
  <c r="M222" i="1"/>
  <c r="O222" i="1" s="1"/>
  <c r="M221" i="1"/>
  <c r="O221" i="1" s="1"/>
  <c r="M220" i="1"/>
  <c r="O220" i="1" s="1"/>
  <c r="M219" i="1"/>
  <c r="O219" i="1" s="1"/>
  <c r="M218" i="1"/>
  <c r="O218" i="1" s="1"/>
  <c r="M217" i="1"/>
  <c r="O217" i="1" s="1"/>
  <c r="M216" i="1"/>
  <c r="O216" i="1" s="1"/>
  <c r="M215" i="1"/>
  <c r="O215" i="1" s="1"/>
  <c r="M214" i="1"/>
  <c r="O214" i="1" s="1"/>
  <c r="M213" i="1"/>
  <c r="O213" i="1" s="1"/>
  <c r="M212" i="1"/>
  <c r="O212" i="1" s="1"/>
  <c r="M211" i="1"/>
  <c r="O211" i="1" s="1"/>
  <c r="M210" i="1"/>
  <c r="O210" i="1" s="1"/>
  <c r="M209" i="1"/>
  <c r="O209" i="1" s="1"/>
  <c r="M208" i="1"/>
  <c r="O208" i="1" s="1"/>
  <c r="M207" i="1"/>
  <c r="O207" i="1" s="1"/>
  <c r="M206" i="1"/>
  <c r="O206" i="1" s="1"/>
  <c r="F205" i="1"/>
  <c r="L205" i="1" s="1"/>
  <c r="N205" i="1" s="1"/>
  <c r="M205" i="1"/>
  <c r="O205" i="1" s="1"/>
  <c r="F204" i="1"/>
  <c r="L204" i="1" s="1"/>
  <c r="N204" i="1" s="1"/>
  <c r="F203" i="1"/>
  <c r="L203" i="1" s="1"/>
  <c r="N203" i="1" s="1"/>
  <c r="F202" i="1"/>
  <c r="L202" i="1" s="1"/>
  <c r="N202" i="1" s="1"/>
  <c r="F201" i="1"/>
  <c r="L201" i="1" s="1"/>
  <c r="N201" i="1" s="1"/>
  <c r="M200" i="1"/>
  <c r="O200" i="1" s="1"/>
  <c r="M199" i="1"/>
  <c r="O199" i="1" s="1"/>
  <c r="M198" i="1"/>
  <c r="O198" i="1" s="1"/>
  <c r="M197" i="1"/>
  <c r="O197" i="1" s="1"/>
  <c r="M196" i="1"/>
  <c r="O196" i="1" s="1"/>
  <c r="M195" i="1"/>
  <c r="O195" i="1" s="1"/>
  <c r="M194" i="1"/>
  <c r="O194" i="1" s="1"/>
  <c r="M193" i="1"/>
  <c r="O193" i="1" s="1"/>
  <c r="M192" i="1"/>
  <c r="O192" i="1" s="1"/>
  <c r="M191" i="1"/>
  <c r="O191" i="1" s="1"/>
  <c r="M190" i="1"/>
  <c r="O190" i="1" s="1"/>
  <c r="M189" i="1"/>
  <c r="O189" i="1" s="1"/>
  <c r="M188" i="1"/>
  <c r="O188" i="1" s="1"/>
  <c r="M187" i="1"/>
  <c r="O187" i="1" s="1"/>
  <c r="M186" i="1"/>
  <c r="O186" i="1" s="1"/>
  <c r="M185" i="1"/>
  <c r="O185" i="1" s="1"/>
  <c r="M184" i="1"/>
  <c r="O184" i="1" s="1"/>
  <c r="M183" i="1"/>
  <c r="O183" i="1" s="1"/>
  <c r="M182" i="1"/>
  <c r="O182" i="1" s="1"/>
  <c r="M181" i="1"/>
  <c r="O181" i="1" s="1"/>
  <c r="M180" i="1"/>
  <c r="O180" i="1" s="1"/>
  <c r="M179" i="1"/>
  <c r="O179" i="1" s="1"/>
  <c r="M178" i="1"/>
  <c r="O178" i="1" s="1"/>
  <c r="M177" i="1"/>
  <c r="O177" i="1" s="1"/>
  <c r="M176" i="1"/>
  <c r="O176" i="1" s="1"/>
  <c r="M175" i="1"/>
  <c r="O175" i="1" s="1"/>
  <c r="M174" i="1"/>
  <c r="O174" i="1" s="1"/>
  <c r="M173" i="1"/>
  <c r="O173" i="1" s="1"/>
  <c r="M172" i="1"/>
  <c r="O172" i="1" s="1"/>
  <c r="M171" i="1"/>
  <c r="O171" i="1" s="1"/>
  <c r="M170" i="1"/>
  <c r="O170" i="1" s="1"/>
  <c r="M169" i="1"/>
  <c r="O169" i="1" s="1"/>
  <c r="M168" i="1"/>
  <c r="O168" i="1" s="1"/>
  <c r="M167" i="1"/>
  <c r="O167" i="1" s="1"/>
  <c r="M166" i="1"/>
  <c r="O166" i="1" s="1"/>
  <c r="M165" i="1"/>
  <c r="O165" i="1" s="1"/>
  <c r="M164" i="1"/>
  <c r="O164" i="1" s="1"/>
  <c r="F163" i="1"/>
  <c r="M162" i="1"/>
  <c r="O162" i="1" s="1"/>
  <c r="M161" i="1"/>
  <c r="O161" i="1" s="1"/>
  <c r="M160" i="1"/>
  <c r="O160" i="1" s="1"/>
  <c r="M159" i="1"/>
  <c r="O159" i="1" s="1"/>
  <c r="M158" i="1"/>
  <c r="O158" i="1" s="1"/>
  <c r="F157" i="1"/>
  <c r="L157" i="1" s="1"/>
  <c r="N157" i="1" s="1"/>
  <c r="F156" i="1"/>
  <c r="M155" i="1"/>
  <c r="O155" i="1" s="1"/>
  <c r="M154" i="1"/>
  <c r="O154" i="1" s="1"/>
  <c r="F153" i="1"/>
  <c r="L153" i="1" s="1"/>
  <c r="N153" i="1" s="1"/>
  <c r="M152" i="1"/>
  <c r="O152" i="1" s="1"/>
  <c r="M151" i="1"/>
  <c r="O151" i="1" s="1"/>
  <c r="M150" i="1"/>
  <c r="O150" i="1" s="1"/>
  <c r="M149" i="1"/>
  <c r="O149" i="1" s="1"/>
  <c r="M148" i="1"/>
  <c r="O148" i="1" s="1"/>
  <c r="M147" i="1"/>
  <c r="O147" i="1" s="1"/>
  <c r="M146" i="1"/>
  <c r="O146" i="1" s="1"/>
  <c r="M145" i="1"/>
  <c r="O145" i="1" s="1"/>
  <c r="M144" i="1"/>
  <c r="O144" i="1" s="1"/>
  <c r="M143" i="1"/>
  <c r="O143" i="1" s="1"/>
  <c r="M142" i="1"/>
  <c r="O142" i="1" s="1"/>
  <c r="M141" i="1"/>
  <c r="O141" i="1" s="1"/>
  <c r="M140" i="1"/>
  <c r="O140" i="1" s="1"/>
  <c r="M139" i="1"/>
  <c r="O139" i="1" s="1"/>
  <c r="M138" i="1"/>
  <c r="O138" i="1" s="1"/>
  <c r="M137" i="1"/>
  <c r="O137" i="1" s="1"/>
  <c r="M136" i="1"/>
  <c r="O136" i="1" s="1"/>
  <c r="M135" i="1"/>
  <c r="O135" i="1" s="1"/>
  <c r="M134" i="1"/>
  <c r="O134" i="1" s="1"/>
  <c r="M133" i="1"/>
  <c r="O133" i="1" s="1"/>
  <c r="M132" i="1"/>
  <c r="O132" i="1" s="1"/>
  <c r="M131" i="1"/>
  <c r="O131" i="1" s="1"/>
  <c r="M130" i="1"/>
  <c r="O130" i="1" s="1"/>
  <c r="M129" i="1"/>
  <c r="O129" i="1" s="1"/>
  <c r="M128" i="1"/>
  <c r="O128" i="1" s="1"/>
  <c r="M127" i="1"/>
  <c r="O127" i="1" s="1"/>
  <c r="M126" i="1"/>
  <c r="O126" i="1" s="1"/>
  <c r="M125" i="1"/>
  <c r="O125" i="1" s="1"/>
  <c r="M124" i="1"/>
  <c r="O124" i="1" s="1"/>
  <c r="M123" i="1"/>
  <c r="O123" i="1" s="1"/>
  <c r="F122" i="1"/>
  <c r="L122" i="1" s="1"/>
  <c r="N122" i="1" s="1"/>
  <c r="M121" i="1"/>
  <c r="O121" i="1" s="1"/>
  <c r="M120" i="1"/>
  <c r="O120" i="1" s="1"/>
  <c r="M119" i="1"/>
  <c r="O119" i="1" s="1"/>
  <c r="F118" i="1"/>
  <c r="F117" i="1"/>
  <c r="L117" i="1" s="1"/>
  <c r="N117" i="1" s="1"/>
  <c r="M117" i="1"/>
  <c r="O117" i="1" s="1"/>
  <c r="M116" i="1"/>
  <c r="O116" i="1" s="1"/>
  <c r="M115" i="1"/>
  <c r="O115" i="1" s="1"/>
  <c r="M114" i="1"/>
  <c r="O114" i="1" s="1"/>
  <c r="M113" i="1"/>
  <c r="O113" i="1" s="1"/>
  <c r="M112" i="1"/>
  <c r="O112" i="1" s="1"/>
  <c r="M111" i="1"/>
  <c r="O111" i="1" s="1"/>
  <c r="M110" i="1"/>
  <c r="O110" i="1" s="1"/>
  <c r="M109" i="1"/>
  <c r="O109" i="1" s="1"/>
  <c r="M108" i="1"/>
  <c r="O108" i="1" s="1"/>
  <c r="M107" i="1"/>
  <c r="O107" i="1" s="1"/>
  <c r="M106" i="1"/>
  <c r="O106" i="1" s="1"/>
  <c r="M105" i="1"/>
  <c r="O105" i="1" s="1"/>
  <c r="M104" i="1"/>
  <c r="O104" i="1" s="1"/>
  <c r="M103" i="1"/>
  <c r="O103" i="1" s="1"/>
  <c r="M102" i="1"/>
  <c r="O102" i="1" s="1"/>
  <c r="M101" i="1"/>
  <c r="O101" i="1" s="1"/>
  <c r="M100" i="1"/>
  <c r="O100" i="1" s="1"/>
  <c r="M99" i="1"/>
  <c r="O99" i="1" s="1"/>
  <c r="M98" i="1"/>
  <c r="O98" i="1" s="1"/>
  <c r="M97" i="1"/>
  <c r="O97" i="1" s="1"/>
  <c r="M96" i="1"/>
  <c r="O96" i="1" s="1"/>
  <c r="M95" i="1"/>
  <c r="O95" i="1" s="1"/>
  <c r="M94" i="1"/>
  <c r="O94" i="1" s="1"/>
  <c r="M93" i="1"/>
  <c r="O93" i="1" s="1"/>
  <c r="M92" i="1"/>
  <c r="O92" i="1" s="1"/>
  <c r="M91" i="1"/>
  <c r="O91" i="1" s="1"/>
  <c r="M90" i="1"/>
  <c r="O90" i="1" s="1"/>
  <c r="M89" i="1"/>
  <c r="O89" i="1" s="1"/>
  <c r="M88" i="1"/>
  <c r="O88" i="1" s="1"/>
  <c r="M87" i="1"/>
  <c r="O87" i="1" s="1"/>
  <c r="M86" i="1"/>
  <c r="O86" i="1" s="1"/>
  <c r="M85" i="1"/>
  <c r="O85" i="1" s="1"/>
  <c r="M84" i="1"/>
  <c r="O84" i="1" s="1"/>
  <c r="M83" i="1"/>
  <c r="O83" i="1" s="1"/>
  <c r="M82" i="1"/>
  <c r="O82" i="1" s="1"/>
  <c r="M81" i="1"/>
  <c r="O81" i="1" s="1"/>
  <c r="M80" i="1"/>
  <c r="O80" i="1" s="1"/>
  <c r="M79" i="1"/>
  <c r="O79" i="1" s="1"/>
  <c r="M78" i="1"/>
  <c r="O78" i="1" s="1"/>
  <c r="M77" i="1"/>
  <c r="O77" i="1" s="1"/>
  <c r="M76" i="1"/>
  <c r="O76" i="1" s="1"/>
  <c r="M75" i="1"/>
  <c r="O75" i="1" s="1"/>
  <c r="M74" i="1"/>
  <c r="O74" i="1" s="1"/>
  <c r="M73" i="1"/>
  <c r="O73" i="1" s="1"/>
  <c r="M72" i="1"/>
  <c r="O72" i="1" s="1"/>
  <c r="M71" i="1"/>
  <c r="O71" i="1" s="1"/>
  <c r="M70" i="1"/>
  <c r="O70" i="1" s="1"/>
  <c r="M69" i="1"/>
  <c r="O69" i="1" s="1"/>
  <c r="M68" i="1"/>
  <c r="O68" i="1" s="1"/>
  <c r="M67" i="1"/>
  <c r="O67" i="1" s="1"/>
  <c r="M66" i="1"/>
  <c r="O66" i="1" s="1"/>
  <c r="M65" i="1"/>
  <c r="O65" i="1" s="1"/>
  <c r="M64" i="1"/>
  <c r="O64" i="1" s="1"/>
  <c r="M63" i="1"/>
  <c r="O63" i="1" s="1"/>
  <c r="M62" i="1"/>
  <c r="O62" i="1" s="1"/>
  <c r="M61" i="1"/>
  <c r="O61" i="1" s="1"/>
  <c r="M60" i="1"/>
  <c r="O60" i="1" s="1"/>
  <c r="M59" i="1"/>
  <c r="O59" i="1" s="1"/>
  <c r="M58" i="1"/>
  <c r="O58" i="1" s="1"/>
  <c r="M57" i="1"/>
  <c r="O57" i="1" s="1"/>
  <c r="M56" i="1"/>
  <c r="O56" i="1" s="1"/>
  <c r="M55" i="1"/>
  <c r="O55" i="1" s="1"/>
  <c r="M54" i="1"/>
  <c r="O54" i="1" s="1"/>
  <c r="M53" i="1"/>
  <c r="O53" i="1" s="1"/>
  <c r="M52" i="1"/>
  <c r="O52" i="1" s="1"/>
  <c r="M51" i="1"/>
  <c r="O51" i="1" s="1"/>
  <c r="M50" i="1"/>
  <c r="O50" i="1" s="1"/>
  <c r="M49" i="1"/>
  <c r="O49" i="1" s="1"/>
  <c r="M48" i="1"/>
  <c r="O48" i="1" s="1"/>
  <c r="M47" i="1"/>
  <c r="O47" i="1" s="1"/>
  <c r="M46" i="1"/>
  <c r="O46" i="1" s="1"/>
  <c r="M45" i="1"/>
  <c r="O45" i="1" s="1"/>
  <c r="M44" i="1"/>
  <c r="O44" i="1" s="1"/>
  <c r="M43" i="1"/>
  <c r="O43" i="1" s="1"/>
  <c r="M42" i="1"/>
  <c r="O42" i="1" s="1"/>
  <c r="M41" i="1"/>
  <c r="O41" i="1" s="1"/>
  <c r="M40" i="1"/>
  <c r="O40" i="1" s="1"/>
  <c r="M39" i="1"/>
  <c r="O39" i="1" s="1"/>
  <c r="M38" i="1"/>
  <c r="O38" i="1" s="1"/>
  <c r="M37" i="1"/>
  <c r="O37" i="1" s="1"/>
  <c r="M36" i="1"/>
  <c r="O36" i="1" s="1"/>
  <c r="M35" i="1"/>
  <c r="O35" i="1" s="1"/>
  <c r="M34" i="1"/>
  <c r="O34" i="1" s="1"/>
  <c r="M33" i="1"/>
  <c r="O33" i="1" s="1"/>
  <c r="M32" i="1"/>
  <c r="O32" i="1" s="1"/>
  <c r="M31" i="1"/>
  <c r="O31" i="1" s="1"/>
  <c r="M30" i="1"/>
  <c r="O30" i="1" s="1"/>
  <c r="M29" i="1"/>
  <c r="O29" i="1" s="1"/>
  <c r="M28" i="1"/>
  <c r="O28" i="1" s="1"/>
  <c r="M27" i="1"/>
  <c r="O27" i="1" s="1"/>
  <c r="M26" i="1"/>
  <c r="O26" i="1" s="1"/>
  <c r="M25" i="1"/>
  <c r="O25" i="1" s="1"/>
  <c r="M24" i="1"/>
  <c r="O24" i="1" s="1"/>
  <c r="M23" i="1"/>
  <c r="O23" i="1" s="1"/>
  <c r="M22" i="1"/>
  <c r="O22" i="1" s="1"/>
  <c r="M21" i="1"/>
  <c r="O21" i="1" s="1"/>
  <c r="M20" i="1"/>
  <c r="O20" i="1" s="1"/>
  <c r="M19" i="1"/>
  <c r="O19" i="1" s="1"/>
  <c r="M18" i="1"/>
  <c r="O18" i="1" s="1"/>
  <c r="M17" i="1"/>
  <c r="O17" i="1" s="1"/>
  <c r="M16" i="1"/>
  <c r="O16" i="1" s="1"/>
  <c r="M15" i="1"/>
  <c r="O15" i="1" s="1"/>
  <c r="M14" i="1"/>
  <c r="O14" i="1" s="1"/>
  <c r="M13" i="1"/>
  <c r="O13" i="1" s="1"/>
  <c r="M12" i="1"/>
  <c r="O12" i="1" s="1"/>
  <c r="M11" i="1"/>
  <c r="O11" i="1" s="1"/>
  <c r="M10" i="1"/>
  <c r="O10" i="1" s="1"/>
  <c r="M9" i="1"/>
  <c r="O9" i="1" s="1"/>
  <c r="M8" i="1"/>
  <c r="O8" i="1" s="1"/>
  <c r="M7" i="1"/>
  <c r="O7" i="1" s="1"/>
  <c r="M6" i="1"/>
  <c r="O6" i="1" s="1"/>
  <c r="M5" i="1"/>
  <c r="O5" i="1" s="1"/>
  <c r="M4" i="1"/>
  <c r="O4" i="1" s="1"/>
  <c r="M203" i="1" l="1"/>
  <c r="O203" i="1" s="1"/>
  <c r="M157" i="1"/>
  <c r="O157" i="1" s="1"/>
  <c r="M201" i="1"/>
  <c r="O201" i="1" s="1"/>
  <c r="M118" i="1"/>
  <c r="O118" i="1" s="1"/>
  <c r="L118" i="1"/>
  <c r="N118" i="1" s="1"/>
  <c r="M122" i="1"/>
  <c r="O122" i="1" s="1"/>
  <c r="M153" i="1"/>
  <c r="O153" i="1" s="1"/>
  <c r="M156" i="1"/>
  <c r="O156" i="1" s="1"/>
  <c r="L156" i="1"/>
  <c r="N156" i="1" s="1"/>
  <c r="M163" i="1"/>
  <c r="O163" i="1" s="1"/>
  <c r="L163" i="1"/>
  <c r="N163" i="1" s="1"/>
  <c r="M202" i="1"/>
  <c r="O202" i="1" s="1"/>
  <c r="M204" i="1"/>
  <c r="O2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000-000001000000}">
      <text>
        <r>
          <rPr>
            <sz val="12"/>
            <color rgb="FF000000"/>
            <rFont val="Calibri"/>
            <family val="2"/>
          </rPr>
          <t xml:space="preserve">[Comentario encadenado]
</t>
        </r>
        <r>
          <rPr>
            <sz val="12"/>
            <color rgb="FF000000"/>
            <rFont val="Calibri"/>
            <family val="2"/>
          </rPr>
          <t xml:space="preserve">
</t>
        </r>
        <r>
          <rPr>
            <sz val="12"/>
            <color rgb="FF000000"/>
            <rFont val="Calibri"/>
            <family val="2"/>
          </rPr>
          <t xml:space="preserve">Tu versión de Excel te permite leer este comentario encadenado; sin embargo, las ediciones que se apliquen se quitarán si el archivo se abre en una versión más reciente de Excel. Más información: https://go.microsoft.com/fwlink/?linkid=870924
</t>
        </r>
        <r>
          <rPr>
            <sz val="12"/>
            <color rgb="FF000000"/>
            <rFont val="Calibri"/>
            <family val="2"/>
          </rPr>
          <t xml:space="preserve">
</t>
        </r>
        <r>
          <rPr>
            <sz val="12"/>
            <color rgb="FF000000"/>
            <rFont val="Calibri"/>
            <family val="2"/>
          </rPr>
          <t xml:space="preserve">Comentario:
</t>
        </r>
        <r>
          <rPr>
            <sz val="12"/>
            <color rgb="FF000000"/>
            <rFont val="Calibri"/>
            <family val="2"/>
          </rPr>
          <t xml:space="preserve">    Definir el lugar donde se realizo el analisis energetico ( Identificar Edificio )</t>
        </r>
      </text>
    </comment>
    <comment ref="C3" authorId="0" shapeId="0" xr:uid="{00000000-0006-0000-0000-000002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Definir el lugar especifico del edificio donde se realizo el analisis energetico ( Identificar Aulas, Oficinas, Laboratorio, Biblioteca, Audiovisual, Auditorio, Sala de Juntas, Talleres )</t>
        </r>
      </text>
    </comment>
    <comment ref="D3" authorId="0" shapeId="0" xr:uid="{00000000-0006-0000-0000-000003000000}">
      <text>
        <r>
          <rPr>
            <sz val="12"/>
            <color rgb="FF000000"/>
            <rFont val="Calibri"/>
            <family val="2"/>
          </rPr>
          <t xml:space="preserve">[Comentario encadenado]
</t>
        </r>
        <r>
          <rPr>
            <sz val="12"/>
            <color rgb="FF000000"/>
            <rFont val="Calibri"/>
            <family val="2"/>
          </rPr>
          <t xml:space="preserve">
</t>
        </r>
        <r>
          <rPr>
            <sz val="12"/>
            <color rgb="FF000000"/>
            <rFont val="Calibri"/>
            <family val="2"/>
          </rPr>
          <t xml:space="preserve">Tu versión de Excel te permite leer este comentario encadenado; sin embargo, las ediciones que se apliquen se quitarán si el archivo se abre en una versión más reciente de Excel. Más información: https://go.microsoft.com/fwlink/?linkid=870924
</t>
        </r>
        <r>
          <rPr>
            <sz val="12"/>
            <color rgb="FF000000"/>
            <rFont val="Calibri"/>
            <family val="2"/>
          </rPr>
          <t xml:space="preserve">
</t>
        </r>
        <r>
          <rPr>
            <sz val="12"/>
            <color rgb="FF000000"/>
            <rFont val="Calibri"/>
            <family val="2"/>
          </rPr>
          <t xml:space="preserve">Comentario:
</t>
        </r>
        <r>
          <rPr>
            <sz val="12"/>
            <color rgb="FF000000"/>
            <rFont val="Calibri"/>
            <family val="2"/>
          </rPr>
          <t xml:space="preserve">    Para que se utiliza la energia ( Climatización, Iluminación, Equipo de Compùto, Equipo de TICS, Electrodomesticos, Equipo Industral- Laboratorio, Equipo Industrial-Servicios Generales, Equipo de seguridad, Transporte, Electrodomesticos de Cafeteria, Equipo de Uso personal, Equipo de Oficina, )</t>
        </r>
      </text>
    </comment>
    <comment ref="E3" authorId="0" shapeId="0" xr:uid="{00000000-0006-0000-0000-000004000000}">
      <text>
        <r>
          <rPr>
            <sz val="12"/>
            <color rgb="FF000000"/>
            <rFont val="Calibri"/>
            <family val="2"/>
          </rPr>
          <t xml:space="preserve">[Comentario encadenado]
</t>
        </r>
        <r>
          <rPr>
            <sz val="12"/>
            <color rgb="FF000000"/>
            <rFont val="Calibri"/>
            <family val="2"/>
          </rPr>
          <t xml:space="preserve">
</t>
        </r>
        <r>
          <rPr>
            <sz val="12"/>
            <color rgb="FF000000"/>
            <rFont val="Calibri"/>
            <family val="2"/>
          </rPr>
          <t xml:space="preserve">Tu versión de Excel te permite leer este comentario encadenado; sin embargo, las ediciones que se apliquen se quitarán si el archivo se abre en una versión más reciente de Excel. Más información: https://go.microsoft.com/fwlink/?linkid=870924
</t>
        </r>
        <r>
          <rPr>
            <sz val="12"/>
            <color rgb="FF000000"/>
            <rFont val="Calibri"/>
            <family val="2"/>
          </rPr>
          <t xml:space="preserve">
</t>
        </r>
        <r>
          <rPr>
            <sz val="12"/>
            <color rgb="FF000000"/>
            <rFont val="Calibri"/>
            <family val="2"/>
          </rPr>
          <t xml:space="preserve">Comentario:
</t>
        </r>
        <r>
          <rPr>
            <sz val="12"/>
            <color rgb="FF000000"/>
            <rFont val="Calibri"/>
            <family val="2"/>
          </rPr>
          <t xml:space="preserve">    Describir el Tipo de Equipo que consume energia ( Mayor descrpción posible ejem Luminaria LED, Camioneta Toyota de 12 pasajeros, Cafetera de 10 lts, Cafetera de 500 ml, Laptop, Computasdora de Escritorio, Barras de iluminación Television de Plasma de 42 pulgadas, )</t>
        </r>
      </text>
    </comment>
    <comment ref="F3" authorId="0" shapeId="0" xr:uid="{00000000-0006-0000-0000-000005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Describir la Cantidad de Energia que consume el equipo de acuerdo a las especificaciones (  Revisar la información tecnica del equipo)</t>
        </r>
      </text>
    </comment>
    <comment ref="G3" authorId="0" shapeId="0" xr:uid="{00000000-0006-0000-0000-000006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Describir la unidad de energia de acuerdo a las especificaciones ( Watts/ Hr, Km/lt, Kgs/Hr, )</t>
        </r>
      </text>
    </comment>
    <comment ref="H3" authorId="0" shapeId="0" xr:uid="{00000000-0006-0000-0000-000007000000}">
      <text>
        <r>
          <rPr>
            <sz val="12"/>
            <color rgb="FF000000"/>
            <rFont val="Calibri"/>
            <family val="2"/>
          </rPr>
          <t xml:space="preserve">[Comentario encadenado]
</t>
        </r>
        <r>
          <rPr>
            <sz val="12"/>
            <color rgb="FF000000"/>
            <rFont val="Calibri"/>
            <family val="2"/>
          </rPr>
          <t xml:space="preserve">
</t>
        </r>
        <r>
          <rPr>
            <sz val="12"/>
            <color rgb="FF000000"/>
            <rFont val="Calibri"/>
            <family val="2"/>
          </rPr>
          <t xml:space="preserve">Tu versión de Excel te permite leer este comentario encadenado; sin embargo, las ediciones que se apliquen se quitarán si el archivo se abre en una versión más reciente de Excel. Más información: https://go.microsoft.com/fwlink/?linkid=870924
</t>
        </r>
        <r>
          <rPr>
            <sz val="12"/>
            <color rgb="FF000000"/>
            <rFont val="Calibri"/>
            <family val="2"/>
          </rPr>
          <t xml:space="preserve">
</t>
        </r>
        <r>
          <rPr>
            <sz val="12"/>
            <color rgb="FF000000"/>
            <rFont val="Calibri"/>
            <family val="2"/>
          </rPr>
          <t xml:space="preserve">Comentario:
</t>
        </r>
        <r>
          <rPr>
            <sz val="12"/>
            <color rgb="FF000000"/>
            <rFont val="Calibri"/>
            <family val="2"/>
          </rPr>
          <t xml:space="preserve">    Describir que tipo de Energia se consume ( Electrica, Solar, Gasolina, Carbon, Diesel, Gas, etc .)</t>
        </r>
      </text>
    </comment>
    <comment ref="I3" authorId="0" shapeId="0" xr:uid="{00000000-0006-0000-0000-000008000000}">
      <text>
        <r>
          <rPr>
            <sz val="12"/>
            <color rgb="FF000000"/>
            <rFont val="Calibri"/>
            <family val="2"/>
          </rPr>
          <t xml:space="preserve">[Comentario encadenado]
</t>
        </r>
        <r>
          <rPr>
            <sz val="12"/>
            <color rgb="FF000000"/>
            <rFont val="Calibri"/>
            <family val="2"/>
          </rPr>
          <t xml:space="preserve">
</t>
        </r>
        <r>
          <rPr>
            <sz val="12"/>
            <color rgb="FF000000"/>
            <rFont val="Calibri"/>
            <family val="2"/>
          </rPr>
          <t xml:space="preserve">Tu versión de Excel te permite leer este comentario encadenado; sin embargo, las ediciones que se apliquen se quitarán si el archivo se abre en una versión más reciente de Excel. Más información: https://go.microsoft.com/fwlink/?linkid=870924
</t>
        </r>
        <r>
          <rPr>
            <sz val="12"/>
            <color rgb="FF000000"/>
            <rFont val="Calibri"/>
            <family val="2"/>
          </rPr>
          <t xml:space="preserve">
</t>
        </r>
        <r>
          <rPr>
            <sz val="12"/>
            <color rgb="FF000000"/>
            <rFont val="Calibri"/>
            <family val="2"/>
          </rPr>
          <t xml:space="preserve">Comentario:
</t>
        </r>
        <r>
          <rPr>
            <sz val="12"/>
            <color rgb="FF000000"/>
            <rFont val="Calibri"/>
            <family val="2"/>
          </rPr>
          <t xml:space="preserve">    Numero de Equipos / Maquinaria / Articulos de las mismas caracteristicas.</t>
        </r>
      </text>
    </comment>
    <comment ref="J3" authorId="0" shapeId="0" xr:uid="{00000000-0006-0000-0000-000009000000}">
      <text>
        <r>
          <rPr>
            <sz val="12"/>
            <color rgb="FF000000"/>
            <rFont val="Calibri"/>
            <family val="2"/>
          </rPr>
          <t xml:space="preserve">Usuario de Windows:
</t>
        </r>
      </text>
    </comment>
    <comment ref="P3" authorId="0" shapeId="0" xr:uid="{00000000-0006-0000-0000-00000A000000}">
      <text>
        <r>
          <rPr>
            <sz val="12"/>
            <color rgb="FF000000"/>
            <rFont val="Calibri"/>
            <family val="2"/>
          </rPr>
          <t xml:space="preserve">[Comentario encadenado]
</t>
        </r>
        <r>
          <rPr>
            <sz val="12"/>
            <color rgb="FF000000"/>
            <rFont val="Calibri"/>
            <family val="2"/>
          </rPr>
          <t xml:space="preserve">
</t>
        </r>
        <r>
          <rPr>
            <sz val="12"/>
            <color rgb="FF000000"/>
            <rFont val="Calibri"/>
            <family val="2"/>
          </rPr>
          <t xml:space="preserve">Tu versión de Excel te permite leer este comentario encadenado; sin embargo, las ediciones que se apliquen se quitarán si el archivo se abre en una versión más reciente de Excel. Más información: https://go.microsoft.com/fwlink/?linkid=870924
</t>
        </r>
        <r>
          <rPr>
            <sz val="12"/>
            <color rgb="FF000000"/>
            <rFont val="Calibri"/>
            <family val="2"/>
          </rPr>
          <t xml:space="preserve">
</t>
        </r>
        <r>
          <rPr>
            <sz val="12"/>
            <color rgb="FF000000"/>
            <rFont val="Calibri"/>
            <family val="2"/>
          </rPr>
          <t xml:space="preserve">Comentario:
</t>
        </r>
        <r>
          <rPr>
            <sz val="12"/>
            <color rgb="FF000000"/>
            <rFont val="Calibri"/>
            <family val="2"/>
          </rPr>
          <t xml:space="preserve">    Identificar que actividad se realiza y si es propìa del ITS de acuerdo al Mapa de procesos en el caso que no sean actividades del Tecnologico se colocaria Externos.
</t>
        </r>
      </text>
    </comment>
    <comment ref="Q3" authorId="0" shapeId="0" xr:uid="{00000000-0006-0000-0000-00000B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No es necesario para ningun proceso del SGI</t>
        </r>
      </text>
    </comment>
    <comment ref="R3" authorId="0" shapeId="0" xr:uid="{00000000-0006-0000-0000-00000C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Apoya por lo menos para un proceso del SGI pero no afecta en su realizacion ( Ejemplo Coffe break)</t>
        </r>
      </text>
    </comment>
    <comment ref="S3" authorId="0" shapeId="0" xr:uid="{00000000-0006-0000-0000-00000D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La falta de este servicio si afecta o no puede realizarse el proceso</t>
        </r>
      </text>
    </comment>
    <comment ref="T3" authorId="0" shapeId="0" xr:uid="{00000000-0006-0000-0000-00000E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Identificar el grupo de personas que se benefician del uso del equipo ( Todos, Alumnos, Docentes, Administrativos, Externos, etc.)</t>
        </r>
      </text>
    </comment>
    <comment ref="U3" authorId="0" shapeId="0" xr:uid="{00000000-0006-0000-0000-00000F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Persona encargada de la manipulación del encendido, uso y apagado del equipo ( Encargado de Laboratorio, Todos, Chofer, Servicios Generales,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100-000001000000}">
      <text>
        <r>
          <rPr>
            <sz val="12"/>
            <color rgb="FF000000"/>
            <rFont val="Calibri"/>
            <family val="2"/>
            <scheme val="minor"/>
          </rPr>
          <t>Definir el tipo de combustible que se utiliza
Gasolina, Diesel o Gas LP.</t>
        </r>
      </text>
    </comment>
    <comment ref="C2" authorId="0" shapeId="0" xr:uid="{00000000-0006-0000-0100-000002000000}">
      <text>
        <r>
          <rPr>
            <sz val="12"/>
            <color rgb="FF000000"/>
            <rFont val="Calibri"/>
            <family val="2"/>
          </rPr>
          <t xml:space="preserve">Hp:
</t>
        </r>
        <r>
          <rPr>
            <sz val="12"/>
            <color rgb="FF000000"/>
            <rFont val="Calibri"/>
            <family val="2"/>
          </rPr>
          <t>QUIEN CONTROLA EL PARQUE VEHICULAR Y/O EQUIPO</t>
        </r>
      </text>
    </comment>
    <comment ref="D2" authorId="0" shapeId="0" xr:uid="{00000000-0006-0000-0100-000003000000}">
      <text>
        <r>
          <rPr>
            <sz val="12"/>
            <color rgb="FF000000"/>
            <rFont val="Calibri"/>
            <family val="2"/>
          </rPr>
          <t xml:space="preserve">Hp:
</t>
        </r>
        <r>
          <rPr>
            <sz val="12"/>
            <color rgb="FF000000"/>
            <rFont val="Calibri"/>
            <family val="2"/>
          </rPr>
          <t xml:space="preserve">Viáticos de personal
</t>
        </r>
        <r>
          <rPr>
            <sz val="12"/>
            <color rgb="FF000000"/>
            <rFont val="Calibri"/>
            <family val="2"/>
          </rPr>
          <t xml:space="preserve">visitas industriales
</t>
        </r>
        <r>
          <rPr>
            <sz val="12"/>
            <color rgb="FF000000"/>
            <rFont val="Calibri"/>
            <family val="2"/>
          </rPr>
          <t xml:space="preserve">servicios generales
</t>
        </r>
        <r>
          <rPr>
            <sz val="12"/>
            <color rgb="FF000000"/>
            <rFont val="Calibri"/>
            <family val="2"/>
          </rPr>
          <t xml:space="preserve">cocina
</t>
        </r>
        <r>
          <rPr>
            <sz val="12"/>
            <color rgb="FF000000"/>
            <rFont val="Calibri"/>
            <family val="2"/>
          </rPr>
          <t>prácticas de laboratorio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200-000001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Describir que tipo de Energia se consume ( Electrica, Solar, Gasolina, Carbon, Diesel, Gas, etc .)</t>
        </r>
      </text>
    </comment>
    <comment ref="C4" authorId="0" shapeId="0" xr:uid="{00000000-0006-0000-0200-000002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Describir la unidad de energia de acuerdo a las especificaciones ( Watts/ Hr, Km/lt, Kgs/Hr, )</t>
        </r>
      </text>
    </comment>
    <comment ref="D4" authorId="0" shapeId="0" xr:uid="{00000000-0006-0000-0200-000003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Identificar el consumo energetico ( Energia Electrica, Gasolina, Gas, Diesel, ) del periodo señalado.</t>
        </r>
      </text>
    </comment>
    <comment ref="E4" authorId="0" shapeId="0" xr:uid="{00000000-0006-0000-0200-000004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consumo de energia en Monto economico dentro del periodo establecido</t>
        </r>
      </text>
    </comment>
    <comment ref="F4" authorId="0" shapeId="0" xr:uid="{00000000-0006-0000-0200-000005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presupuesto autorizado para el consumo de energia por la autoridad competente del periodo establecido</t>
        </r>
      </text>
    </comment>
    <comment ref="G4" authorId="0" shapeId="0" xr:uid="{00000000-0006-0000-0200-000006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consumo de energia autorizado en monto economico del periodo establecido</t>
        </r>
      </text>
    </comment>
    <comment ref="I4" authorId="0" shapeId="0" xr:uid="{00000000-0006-0000-0200-000007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consumo de energia en Monto economico dentro del periodo establecido</t>
        </r>
      </text>
    </comment>
    <comment ref="J4" authorId="0" shapeId="0" xr:uid="{00000000-0006-0000-0200-000008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presupuesto autorizado para el consumo de energia por la autoridad competente del periodo establecido</t>
        </r>
      </text>
    </comment>
    <comment ref="K4" authorId="0" shapeId="0" xr:uid="{00000000-0006-0000-0200-000009000000}">
      <text>
        <r>
          <rPr>
            <sz val="12"/>
            <color rgb="FF000000"/>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consumo de energia autorizado en monto economico del periodo establecido</t>
        </r>
      </text>
    </comment>
  </commentList>
</comments>
</file>

<file path=xl/sharedStrings.xml><?xml version="1.0" encoding="utf-8"?>
<sst xmlns="http://schemas.openxmlformats.org/spreadsheetml/2006/main" count="9848" uniqueCount="2161">
  <si>
    <t>Lugar</t>
  </si>
  <si>
    <t>Sub Area</t>
  </si>
  <si>
    <t>Uso de la Energia</t>
  </si>
  <si>
    <t>Equipos / Maquinas / Articulos 
Describir el equipo que consume energia</t>
  </si>
  <si>
    <t>Caracteristica de Consumo del Equipo</t>
  </si>
  <si>
    <t>Unidad de Energia</t>
  </si>
  <si>
    <t>Tipo de energia</t>
  </si>
  <si>
    <t>Cantidad de Equipos</t>
  </si>
  <si>
    <t>Utilización de los equipos
(Horas)</t>
  </si>
  <si>
    <t>Utilización de los equipo
(Dias al mes)</t>
  </si>
  <si>
    <t>Actividad</t>
  </si>
  <si>
    <t>No se requiere</t>
  </si>
  <si>
    <t>Complementa la actividad</t>
  </si>
  <si>
    <t>Indispensable</t>
  </si>
  <si>
    <t>Usuario / Beneficiado</t>
  </si>
  <si>
    <t>Responsable</t>
  </si>
  <si>
    <t>Edificio A</t>
  </si>
  <si>
    <t>Biblioteca</t>
  </si>
  <si>
    <t>Electrodomesticos de Cafeteria</t>
  </si>
  <si>
    <t>Microondas</t>
  </si>
  <si>
    <t>Watts/ Hr</t>
  </si>
  <si>
    <t>Eléctrica</t>
  </si>
  <si>
    <t>Administrativo</t>
  </si>
  <si>
    <t>x</t>
  </si>
  <si>
    <t xml:space="preserve">Administrativos </t>
  </si>
  <si>
    <t>Encargado de CI</t>
  </si>
  <si>
    <t>Horno Eléctrico</t>
  </si>
  <si>
    <t>Equipo de Compùto</t>
  </si>
  <si>
    <t>Computadora de escritorio</t>
  </si>
  <si>
    <t xml:space="preserve">AlumnosAdministrativos </t>
  </si>
  <si>
    <t>Climatización</t>
  </si>
  <si>
    <t>Aire acondicionado</t>
  </si>
  <si>
    <t xml:space="preserve">Academico </t>
  </si>
  <si>
    <t>Iluminación</t>
  </si>
  <si>
    <t>Barra Led</t>
  </si>
  <si>
    <t>Focos</t>
  </si>
  <si>
    <t>Transparencia</t>
  </si>
  <si>
    <t>Computadora Mac</t>
  </si>
  <si>
    <t xml:space="preserve">Ing. Hugo Letechepia Chavez </t>
  </si>
  <si>
    <t>Laptop</t>
  </si>
  <si>
    <t>Monitor</t>
  </si>
  <si>
    <t>Ventilador</t>
  </si>
  <si>
    <t>Modem</t>
  </si>
  <si>
    <t>Router</t>
  </si>
  <si>
    <t>Servicios Escolares</t>
  </si>
  <si>
    <t xml:space="preserve">L.I. Avelina Lopez Gonzalez </t>
  </si>
  <si>
    <t>Impresora</t>
  </si>
  <si>
    <t>Calentador</t>
  </si>
  <si>
    <t>No Break</t>
  </si>
  <si>
    <t>Recursos financieros</t>
  </si>
  <si>
    <t xml:space="preserve">L.C. Luis Alfonso Diaz Herra </t>
  </si>
  <si>
    <t>Equipo de Oficina</t>
  </si>
  <si>
    <t>Sumadora</t>
  </si>
  <si>
    <t>Maquina de escribir</t>
  </si>
  <si>
    <t>Innovación y calidad</t>
  </si>
  <si>
    <t xml:space="preserve">L.C. Ivan de Jesus Garcia Zamora </t>
  </si>
  <si>
    <t>Subdirección adminisrativa</t>
  </si>
  <si>
    <t>Ma Teresa Rodríguez Bautista</t>
  </si>
  <si>
    <t>Switch</t>
  </si>
  <si>
    <t>Dirección general</t>
  </si>
  <si>
    <t>Ma Lilia Luna Zúñiga</t>
  </si>
  <si>
    <t>Dispensador de agua</t>
  </si>
  <si>
    <t>Electrodomesticos</t>
  </si>
  <si>
    <t xml:space="preserve">frigobar </t>
  </si>
  <si>
    <t xml:space="preserve">Focos </t>
  </si>
  <si>
    <t>Recursos humanos</t>
  </si>
  <si>
    <t xml:space="preserve">L.C. Indira Marianela Zuñiga Hernandez </t>
  </si>
  <si>
    <t>Pasillos</t>
  </si>
  <si>
    <t>focos</t>
  </si>
  <si>
    <t>Equipo de seguridad</t>
  </si>
  <si>
    <t>Camaras de vigilancia</t>
  </si>
  <si>
    <t>Edificio K</t>
  </si>
  <si>
    <t>Baños</t>
  </si>
  <si>
    <t>Académico</t>
  </si>
  <si>
    <t>Cubículos</t>
  </si>
  <si>
    <t xml:space="preserve">Servicios Generales </t>
  </si>
  <si>
    <t>Refrigerador</t>
  </si>
  <si>
    <t>Electrodomestico</t>
  </si>
  <si>
    <t xml:space="preserve">Electrodomestico </t>
  </si>
  <si>
    <t>Televisión</t>
  </si>
  <si>
    <t>Lampara</t>
  </si>
  <si>
    <t xml:space="preserve"> Equipo de TICS</t>
  </si>
  <si>
    <t>Proyector</t>
  </si>
  <si>
    <t>Servidor</t>
  </si>
  <si>
    <t>Teléfono</t>
  </si>
  <si>
    <t>Cámaras de vigilancia</t>
  </si>
  <si>
    <t>Bocina</t>
  </si>
  <si>
    <t>Edificio O</t>
  </si>
  <si>
    <t xml:space="preserve">Baños </t>
  </si>
  <si>
    <t>O1</t>
  </si>
  <si>
    <t>O2</t>
  </si>
  <si>
    <t>O3</t>
  </si>
  <si>
    <t>O4</t>
  </si>
  <si>
    <t>O5</t>
  </si>
  <si>
    <t>O6</t>
  </si>
  <si>
    <t>Equipo de TICS</t>
  </si>
  <si>
    <t>O7</t>
  </si>
  <si>
    <t>Cafetera</t>
  </si>
  <si>
    <t>Edificio D</t>
  </si>
  <si>
    <t>D1</t>
  </si>
  <si>
    <t>D2</t>
  </si>
  <si>
    <t xml:space="preserve"> focos </t>
  </si>
  <si>
    <t>D3</t>
  </si>
  <si>
    <t xml:space="preserve">FOCOS </t>
  </si>
  <si>
    <t>D4</t>
  </si>
  <si>
    <t>D5</t>
  </si>
  <si>
    <t>Edificio E</t>
  </si>
  <si>
    <t>E1</t>
  </si>
  <si>
    <t>E2</t>
  </si>
  <si>
    <t>E3</t>
  </si>
  <si>
    <t>E4</t>
  </si>
  <si>
    <t>E5</t>
  </si>
  <si>
    <t>EDIFICIO F</t>
  </si>
  <si>
    <t>F1</t>
  </si>
  <si>
    <t>FOCOS</t>
  </si>
  <si>
    <t xml:space="preserve">BOCINAS </t>
  </si>
  <si>
    <t>F2</t>
  </si>
  <si>
    <t>TV</t>
  </si>
  <si>
    <t>F3</t>
  </si>
  <si>
    <t>F4</t>
  </si>
  <si>
    <t xml:space="preserve">Centro de Idiomas </t>
  </si>
  <si>
    <t xml:space="preserve">Lic. Paty Osornio </t>
  </si>
  <si>
    <t>VENTILADOR</t>
  </si>
  <si>
    <t>IMPRESORA</t>
  </si>
  <si>
    <t xml:space="preserve">Division de Sistemas </t>
  </si>
  <si>
    <t>Yolanda Meredith García Molina</t>
  </si>
  <si>
    <t>EDIFICIO G</t>
  </si>
  <si>
    <t>G1</t>
  </si>
  <si>
    <t>G2</t>
  </si>
  <si>
    <t>G3</t>
  </si>
  <si>
    <t>G4</t>
  </si>
  <si>
    <t>G5</t>
  </si>
  <si>
    <t>EDIFICIO N</t>
  </si>
  <si>
    <t>N1</t>
  </si>
  <si>
    <t>N2</t>
  </si>
  <si>
    <t>N3</t>
  </si>
  <si>
    <t>N4</t>
  </si>
  <si>
    <t>EDIFICIO J</t>
  </si>
  <si>
    <t>J1</t>
  </si>
  <si>
    <t>J2</t>
  </si>
  <si>
    <t>J3</t>
  </si>
  <si>
    <t>J4</t>
  </si>
  <si>
    <t>J5</t>
  </si>
  <si>
    <t>J6</t>
  </si>
  <si>
    <t xml:space="preserve">PASILLO </t>
  </si>
  <si>
    <t>EDIFICIO H</t>
  </si>
  <si>
    <t xml:space="preserve">AUDIOVISUAL </t>
  </si>
  <si>
    <t xml:space="preserve">Bocinas </t>
  </si>
  <si>
    <t>C. C. 4</t>
  </si>
  <si>
    <t xml:space="preserve">Subdireccion academica </t>
  </si>
  <si>
    <t>EDIFICIO M</t>
  </si>
  <si>
    <t>BODEGA1</t>
  </si>
  <si>
    <t xml:space="preserve">Administrativos-Academico </t>
  </si>
  <si>
    <t>Equipo Industrial-Servicios Generales</t>
  </si>
  <si>
    <t>SOLDADORA</t>
  </si>
  <si>
    <t xml:space="preserve">TALADRO </t>
  </si>
  <si>
    <t>COMPRESOR</t>
  </si>
  <si>
    <t>PULIDORA</t>
  </si>
  <si>
    <t>SERRUCHO</t>
  </si>
  <si>
    <t>EDIFICIO B</t>
  </si>
  <si>
    <t xml:space="preserve">Centro de computo </t>
  </si>
  <si>
    <t>Lab. General</t>
  </si>
  <si>
    <t>Academico</t>
  </si>
  <si>
    <t>L.I José María Salas Torres</t>
  </si>
  <si>
    <t>Lab. Mac</t>
  </si>
  <si>
    <t>Lab. 1</t>
  </si>
  <si>
    <t>Lab. 2</t>
  </si>
  <si>
    <t>Lab. 3</t>
  </si>
  <si>
    <t>Lab.4</t>
  </si>
  <si>
    <t>Oficina</t>
  </si>
  <si>
    <t>Servidores HP DL360p</t>
  </si>
  <si>
    <t>Servidor Hp DL320</t>
  </si>
  <si>
    <t>Router Cisco 2800 s</t>
  </si>
  <si>
    <t>Switch 3 Com</t>
  </si>
  <si>
    <t>Switch Liksys</t>
  </si>
  <si>
    <t>Switch Hp</t>
  </si>
  <si>
    <t>Switch Cisco</t>
  </si>
  <si>
    <t>Modem Telmex</t>
  </si>
  <si>
    <t>Ap Aruba</t>
  </si>
  <si>
    <t>Conmutador</t>
  </si>
  <si>
    <t>Radio</t>
  </si>
  <si>
    <t>Nobreak Telmex</t>
  </si>
  <si>
    <t>Nobreak CyberPower</t>
  </si>
  <si>
    <t xml:space="preserve">Nobreak </t>
  </si>
  <si>
    <t>Banco de Conexión</t>
  </si>
  <si>
    <t>Laptop Toshiba</t>
  </si>
  <si>
    <t xml:space="preserve">x  </t>
  </si>
  <si>
    <t>Credencializadora</t>
  </si>
  <si>
    <t>Impresora Hp</t>
  </si>
  <si>
    <t>Monitores</t>
  </si>
  <si>
    <t xml:space="preserve"> Equipo Industrial-Servicios Generales, </t>
  </si>
  <si>
    <t xml:space="preserve">balastras </t>
  </si>
  <si>
    <t xml:space="preserve">focos </t>
  </si>
  <si>
    <t xml:space="preserve">focos espiral </t>
  </si>
  <si>
    <t xml:space="preserve">Lamparas led </t>
  </si>
  <si>
    <t>EDIFICIO Q</t>
  </si>
  <si>
    <t>Administración y gestión</t>
  </si>
  <si>
    <t>Beatriz Iliana Quirino Ramírez</t>
  </si>
  <si>
    <t>Contaduría</t>
  </si>
  <si>
    <t>C.P. Luis Manuel Gómez Gámez</t>
  </si>
  <si>
    <t>Aula Q1</t>
  </si>
  <si>
    <t xml:space="preserve">Iluminación </t>
  </si>
  <si>
    <t>Focos luz led</t>
  </si>
  <si>
    <t>X</t>
  </si>
  <si>
    <t>Equipo de tic's</t>
  </si>
  <si>
    <t>Proyector Benq</t>
  </si>
  <si>
    <t>Apagadores</t>
  </si>
  <si>
    <t>Conector de proyector</t>
  </si>
  <si>
    <t>Contactos</t>
  </si>
  <si>
    <t>Aula Q2</t>
  </si>
  <si>
    <t>AulaQ3</t>
  </si>
  <si>
    <t>AulaQ4</t>
  </si>
  <si>
    <t>AulaQ5</t>
  </si>
  <si>
    <t>AulaQ6</t>
  </si>
  <si>
    <t>AulaQ7</t>
  </si>
  <si>
    <t>Centro de carga</t>
  </si>
  <si>
    <t>Edificio C</t>
  </si>
  <si>
    <t>Planeación</t>
  </si>
  <si>
    <t>Pedro Muro Zúñiga</t>
  </si>
  <si>
    <t>Matriz de Energía</t>
  </si>
  <si>
    <t>TIPO DE COMBUSTIBLE</t>
  </si>
  <si>
    <t>Equipos / Maquinas / Vehículos 
Describir el equipo que consume el combustible</t>
  </si>
  <si>
    <t>Uso del combustible
(Categoria)</t>
  </si>
  <si>
    <t>Cantidad de vehículos y/o equipos</t>
  </si>
  <si>
    <t>Utilización de los vehículos y/o equipos
(Horas)</t>
  </si>
  <si>
    <t>Utilización de los vehículos y/o equipos
(Dias al mes)</t>
  </si>
  <si>
    <t>Kilómetros</t>
  </si>
  <si>
    <t>Consumo base de Combustible (litros)</t>
  </si>
  <si>
    <t>Gasolina</t>
  </si>
  <si>
    <t>Camioneta FORD PICK UP 1992</t>
  </si>
  <si>
    <t>Recursos Materiales y Servicios</t>
  </si>
  <si>
    <t>Camioneta  CHEVROLET  SUBURBAN 1998</t>
  </si>
  <si>
    <t>Camioneta CHEVROLET CHEVY LUV 2002</t>
  </si>
  <si>
    <t>Diesel</t>
  </si>
  <si>
    <t>Camion DINA OBNIBUS 1989</t>
  </si>
  <si>
    <t>Camion INTERNATIONAL OBNIBUS 2004</t>
  </si>
  <si>
    <t>Carro OPTRA CHEVROLET 2009</t>
  </si>
  <si>
    <t>Subdirector Administrativo</t>
  </si>
  <si>
    <t>Camioneta  CHEVROLET  SUBURBAN 2007</t>
  </si>
  <si>
    <t>Carro VERSA NISSAN 2017</t>
  </si>
  <si>
    <t xml:space="preserve">Combustible </t>
  </si>
  <si>
    <t xml:space="preserve">Casetas </t>
  </si>
  <si>
    <t xml:space="preserve">Alimentacion </t>
  </si>
  <si>
    <t xml:space="preserve">Reembolso a cuenta del tec </t>
  </si>
  <si>
    <t xml:space="preserve">Factura de la panaderia ( Que nos las page gloria en efectivo y se los reembolsamos a Financieros </t>
  </si>
  <si>
    <t xml:space="preserve">Total </t>
  </si>
  <si>
    <t>SEMESTRE 2 JULIO A  DICIEMBRE 2019</t>
  </si>
  <si>
    <t>SEMESTRE ENERO A  JUNIO 2020</t>
  </si>
  <si>
    <t>Tipo de Energia</t>
  </si>
  <si>
    <t>Desempeño Energetico Actual</t>
  </si>
  <si>
    <t>Desempeño en $</t>
  </si>
  <si>
    <t>LBEn</t>
  </si>
  <si>
    <t>LBEn $</t>
  </si>
  <si>
    <t>Energia Electrica</t>
  </si>
  <si>
    <t>Real</t>
  </si>
  <si>
    <t>presupùestado</t>
  </si>
  <si>
    <t xml:space="preserve">Litros </t>
  </si>
  <si>
    <t xml:space="preserve">CATEGORIA </t>
  </si>
  <si>
    <t>CLIMATIZACIÓN</t>
  </si>
  <si>
    <t>ILUMINACIÓN</t>
  </si>
  <si>
    <t>TICs</t>
  </si>
  <si>
    <t xml:space="preserve">EQUIPO DE COMPUTO </t>
  </si>
  <si>
    <t>SERVICIOS GENERALES</t>
  </si>
  <si>
    <t>ELECTRODOMÉSTICOS</t>
  </si>
  <si>
    <t xml:space="preserve">EQUIPO DE OFICINA </t>
  </si>
  <si>
    <t xml:space="preserve">EQUIPO DE SEGURIDAD </t>
  </si>
  <si>
    <t xml:space="preserve">PLAN DE ACCIONES </t>
  </si>
  <si>
    <t>CUMPLIMIENTO</t>
  </si>
  <si>
    <t>Categoria</t>
  </si>
  <si>
    <t>Control operacional</t>
  </si>
  <si>
    <t>SI</t>
  </si>
  <si>
    <t>Evidencia</t>
  </si>
  <si>
    <t>No</t>
  </si>
  <si>
    <t>Acciones</t>
  </si>
  <si>
    <t>Fecha de cumplimiento de las acciones (periodo)</t>
  </si>
  <si>
    <t>Responsable(s)</t>
  </si>
  <si>
    <t>Frecuencia del control</t>
  </si>
  <si>
    <t>Responsable(s) del control</t>
  </si>
  <si>
    <t xml:space="preserve">Anual </t>
  </si>
  <si>
    <t xml:space="preserve">Comité de Energia </t>
  </si>
  <si>
    <t>Concientización y capacitación</t>
  </si>
  <si>
    <t xml:space="preserve">x </t>
  </si>
  <si>
    <t xml:space="preserve">Programa de trabajo </t>
  </si>
  <si>
    <t xml:space="preserve">Servicios Generales-Comité de Energia </t>
  </si>
  <si>
    <t>Inspecciones mensuales de operación y funcionamiento</t>
  </si>
  <si>
    <t xml:space="preserve">Mensual </t>
  </si>
  <si>
    <t>Mensual</t>
  </si>
  <si>
    <t xml:space="preserve">Mantenimiento Preventivos y/o Correctivo </t>
  </si>
  <si>
    <t xml:space="preserve">Semestral </t>
  </si>
  <si>
    <t xml:space="preserve">Recursos Materiales </t>
  </si>
  <si>
    <t>Bitacora del cambio</t>
  </si>
  <si>
    <t xml:space="preserve">Identicacion de Lamparas LED, Balastras, ahorradores </t>
  </si>
  <si>
    <t>Lista de Verificacion en areas del ITSZN</t>
  </si>
  <si>
    <t xml:space="preserve">03 al 14 de Febrero </t>
  </si>
  <si>
    <t xml:space="preserve">Jefes de Division </t>
  </si>
  <si>
    <t xml:space="preserve">Cambio de encendido y apagado de luminaria </t>
  </si>
  <si>
    <t xml:space="preserve">Servicios Generales-Prestadores de Servicio </t>
  </si>
  <si>
    <t>TICS</t>
  </si>
  <si>
    <t xml:space="preserve">Centro de Computo </t>
  </si>
  <si>
    <t xml:space="preserve">Equipo de Computo </t>
  </si>
  <si>
    <t xml:space="preserve">Distribucion de cargas por Edificio </t>
  </si>
  <si>
    <t xml:space="preserve">Mantenimieto a Equipos de alta Tension (Transformador) </t>
  </si>
  <si>
    <t xml:space="preserve">Estudio de carga y balanceo </t>
  </si>
  <si>
    <t>Inspecciones mensuales de consumo y funcionamiento</t>
  </si>
  <si>
    <t>Crear rol de revisión de instalaciones por cada categoría</t>
  </si>
  <si>
    <t xml:space="preserve">Bitacora </t>
  </si>
  <si>
    <t xml:space="preserve">Subdireccion administrativa </t>
  </si>
  <si>
    <t>COMBUSTIBLE</t>
  </si>
  <si>
    <t xml:space="preserve">Programa de Mantenimiento a vehiculos </t>
  </si>
  <si>
    <t>Pr- 18</t>
  </si>
  <si>
    <t xml:space="preserve">servicios Generales </t>
  </si>
  <si>
    <t xml:space="preserve">Bitacora de control </t>
  </si>
  <si>
    <t xml:space="preserve">Diario </t>
  </si>
  <si>
    <t xml:space="preserve">Concientización a operadores </t>
  </si>
  <si>
    <t xml:space="preserve">Concientizacion de uso de vehiculos </t>
  </si>
  <si>
    <t>EMICION DE C02 EN  LA ELECTRICIDAD.</t>
  </si>
  <si>
    <t>CONTENIDO ENERGETICO</t>
  </si>
  <si>
    <t xml:space="preserve">Totol de consumo mensual </t>
  </si>
  <si>
    <t xml:space="preserve">Consumo Anual </t>
  </si>
  <si>
    <t>(KgCO2/KWh)</t>
  </si>
  <si>
    <t>Emisiones generadas CO2 (kg)</t>
  </si>
  <si>
    <t>ENERGETICO</t>
  </si>
  <si>
    <t>UNIDAD</t>
  </si>
  <si>
    <t>(KWh)</t>
  </si>
  <si>
    <t xml:space="preserve">Recursos Generados Paneles </t>
  </si>
  <si>
    <t>Electricidad</t>
  </si>
  <si>
    <t>Kilowatt/hora</t>
  </si>
  <si>
    <t xml:space="preserve">Temperatura de operación: </t>
  </si>
  <si>
    <t xml:space="preserve">Gasolina </t>
  </si>
  <si>
    <t>Kg/Llto.</t>
  </si>
  <si>
    <t xml:space="preserve">Potencia nominal (Pmax): </t>
  </si>
  <si>
    <t xml:space="preserve">Diésel </t>
  </si>
  <si>
    <t>Tolerancia de potencia (%Pmax):</t>
  </si>
  <si>
    <t>Tensión máxima de sistema:</t>
  </si>
  <si>
    <t>Medidas</t>
  </si>
  <si>
    <t>motores de gasolina emiten 2,3 kg de CO2 por cada litro de gasolina quemado y los motores diésel 2,6 kg de CO2 por cada litro de gasóleo.</t>
  </si>
  <si>
    <t xml:space="preserve">Recursos Consumidos </t>
  </si>
  <si>
    <t>KWh</t>
  </si>
  <si>
    <t>KgCO2/KWh)</t>
  </si>
  <si>
    <t>AFECTACION AMBIENTAL AL GENERAR ESTE TIPO DE COMBUSTIBLE.</t>
  </si>
  <si>
    <t xml:space="preserve">Factor de Potencia </t>
  </si>
  <si>
    <t xml:space="preserve">Periodo </t>
  </si>
  <si>
    <t xml:space="preserve">Dependiendo de las determinantes en el consumo de energia electrica ,se  estima el volumen de emiciones de </t>
  </si>
  <si>
    <t>dioxido de carbono asociado principalmente con el deterioro ambiental y el cambio climatico , el consumo en sus diversas formas  es un tema de interes para el estudio</t>
  </si>
  <si>
    <t>de la relacion entre la poblacion y el medio ambiente , si consideramos el impacto del cambio climatico en el medio ambiente natural una  es una cuestion</t>
  </si>
  <si>
    <t>central de la problemática ambiental actual  es el consumo de energia y la emicion de gases de efecto invernadero asociada , particularmente la de dioxido de carbono</t>
  </si>
  <si>
    <t>(co2) . Esta cuestio ha sido abordada desde diversas perspectivas y niveles de analisis , predominando los estudios en orden agregado  de modo que el consumo de energia</t>
  </si>
  <si>
    <t>y la emision de dichos gases forman parte de la problemática ambiental.</t>
  </si>
  <si>
    <t>Total de Energía de Consumo. (WATTS/DÍA)</t>
  </si>
  <si>
    <t>Consumo mensual Estimado (WATTS)</t>
  </si>
  <si>
    <t>KW/DÍA</t>
  </si>
  <si>
    <t>KW/MES</t>
  </si>
  <si>
    <t>ESTIMACIÓN DE CONSUMO</t>
  </si>
  <si>
    <t>PERIODO</t>
  </si>
  <si>
    <t>DEMANDA MAXIMA KW</t>
  </si>
  <si>
    <t>CONSUMO TOTAL KW</t>
  </si>
  <si>
    <t>FACTOR POTENCI %</t>
  </si>
  <si>
    <t>FACTOR CARGA %</t>
  </si>
  <si>
    <t>PRECIO MEDIO (MXN)</t>
  </si>
  <si>
    <t>TOTAL A PAGAR</t>
  </si>
  <si>
    <t>Etiquetas de fila</t>
  </si>
  <si>
    <t>Total general</t>
  </si>
  <si>
    <t>Mes</t>
  </si>
  <si>
    <t>MES</t>
  </si>
  <si>
    <t>PRONOSTICO</t>
  </si>
  <si>
    <t>Num. Mes</t>
  </si>
  <si>
    <t xml:space="preserve">En color Marrón podrá encontrar la Línea Base Energética, basada en los datos obtenidos de 2022. La línea de mejor ajuste está obtenida por la función Y. </t>
  </si>
  <si>
    <t>En color Rojo puede visualizar el consumo mensual del año 2022, mismo que puede ser comparado contra la LBE.</t>
  </si>
  <si>
    <t>En Color Morado podrá encontrar el consumo del año actual, que puede ser comparado contra el año 2022 y la LBE.</t>
  </si>
  <si>
    <t>Etiquetas de columna</t>
  </si>
  <si>
    <t>Suma de Cantidad de Equipos</t>
  </si>
  <si>
    <t>Suma de KW/MES</t>
  </si>
  <si>
    <t>NO. VALE</t>
  </si>
  <si>
    <t>CANTIDAD LITROS</t>
  </si>
  <si>
    <t>PRECIO POR LITRO</t>
  </si>
  <si>
    <t xml:space="preserve">FECHA </t>
  </si>
  <si>
    <t>TIPO COMBUSTIBLE</t>
  </si>
  <si>
    <t>VEHICULO</t>
  </si>
  <si>
    <t>ENTREGADO A</t>
  </si>
  <si>
    <t>LUGAR</t>
  </si>
  <si>
    <t xml:space="preserve">OFICIO Y/O REQUISICION </t>
  </si>
  <si>
    <t>CONCEPTO</t>
  </si>
  <si>
    <t xml:space="preserve">KILOMETRAJE INICIAL </t>
  </si>
  <si>
    <t>KILOMETRAJE FINAL</t>
  </si>
  <si>
    <t>KILOMETROS RECORRIDOS</t>
  </si>
  <si>
    <t>10133/10134/10135</t>
  </si>
  <si>
    <t>GASOLINA</t>
  </si>
  <si>
    <t>VERSA</t>
  </si>
  <si>
    <t>MTRA. MA LILIA LUNA ZUÑIGA</t>
  </si>
  <si>
    <t>GUADALUPE</t>
  </si>
  <si>
    <t>DG/001</t>
  </si>
  <si>
    <t>REUNIÓN DE TRABAJO CON LA SUBSECRETARIA DE EDUCACIÓN MEDIA Y SUPERIOR</t>
  </si>
  <si>
    <t>10136/10137/10138/10139</t>
  </si>
  <si>
    <t>DG/002</t>
  </si>
  <si>
    <t>10149/10150/3650</t>
  </si>
  <si>
    <t>NISSAN</t>
  </si>
  <si>
    <t xml:space="preserve">LIC. MANUEL IGNACIO SALAS GUZMAN </t>
  </si>
  <si>
    <t>ZACATECAS</t>
  </si>
  <si>
    <t>DG/006</t>
  </si>
  <si>
    <t xml:space="preserve">ACUDA A LAS INSTALACIONES DE LA SECRETARIA DE ECONOMIA </t>
  </si>
  <si>
    <t>10144/10145/10146/10147</t>
  </si>
  <si>
    <t>L.C. LUIS ALONSO HERRERA DIAZ</t>
  </si>
  <si>
    <t>RF/001</t>
  </si>
  <si>
    <t>ACUDIR A LAS OFICINAS DE LA FUNCIÓN PÚBLICA Y SECRETARIA DE FINANZAS DEL ESTADO DE ZACATECAS A ENTREGAR DOCUMENTOS OFICIALES DEL INSTITUTO</t>
  </si>
  <si>
    <t>10140/10141/10142/10143/10148</t>
  </si>
  <si>
    <t>DG/005</t>
  </si>
  <si>
    <t>3651/10151/10152</t>
  </si>
  <si>
    <t>RF/002</t>
  </si>
  <si>
    <t xml:space="preserve">ACUDIR A LAS OFICINAS DE LA FUNCIÓN PÚBLICA ENTREGA DE DOCUMENTOS OFICIALES DEL INSTITUTO </t>
  </si>
  <si>
    <t>10153/10154</t>
  </si>
  <si>
    <t>MIGUEL AUZA</t>
  </si>
  <si>
    <t>DG/007</t>
  </si>
  <si>
    <t xml:space="preserve">ACUDIR A LA INSTALACIONES DE LA UNIDAD DE MIGUEL AUZA A REALIZAR ACTIVIDADES CON LA INSTITUCION </t>
  </si>
  <si>
    <t>S/V</t>
  </si>
  <si>
    <t>N/A</t>
  </si>
  <si>
    <t>FORD RANGER</t>
  </si>
  <si>
    <t xml:space="preserve">MIGUEL ADAME </t>
  </si>
  <si>
    <t xml:space="preserve">RIO GRANDE </t>
  </si>
  <si>
    <t>RM/001</t>
  </si>
  <si>
    <t xml:space="preserve">ACUDIR AL BASUDERO </t>
  </si>
  <si>
    <t xml:space="preserve">CHEVY LUB </t>
  </si>
  <si>
    <t xml:space="preserve">CARLOS RIVAS AVILA </t>
  </si>
  <si>
    <t>RM/003</t>
  </si>
  <si>
    <t xml:space="preserve">SURTIR LOS GARRAFONES DE AGUA </t>
  </si>
  <si>
    <t>10158/10159/3652</t>
  </si>
  <si>
    <t>RF/003</t>
  </si>
  <si>
    <t>ENTREGA DE DOCUMENTOS OFICIALES DEL ITSZN A SECRETARIA DE FINANZAS ...</t>
  </si>
  <si>
    <t>10155/10156/10157</t>
  </si>
  <si>
    <t xml:space="preserve">GALON </t>
  </si>
  <si>
    <t xml:space="preserve">JOSE MANUEL MORALES </t>
  </si>
  <si>
    <t>RF/004</t>
  </si>
  <si>
    <t xml:space="preserve">ACUDIR A LAS INSTALACIONES DE BBVA A REALIZAR DEPOSITOS DE LA CAJA DEL ITSZN </t>
  </si>
  <si>
    <t>MIGUEL AUZA, ZACATECAS</t>
  </si>
  <si>
    <t>DG/008</t>
  </si>
  <si>
    <t xml:space="preserve">ACUDA A LAS INSTALACIONES DE LA UNIDAD A DISTANCIA DEL ITSZN </t>
  </si>
  <si>
    <t>10160/10161/10162</t>
  </si>
  <si>
    <t>CHEVY LUB</t>
  </si>
  <si>
    <t>RIO GRANDE</t>
  </si>
  <si>
    <t>RF/005</t>
  </si>
  <si>
    <t>DG/009</t>
  </si>
  <si>
    <t>REUNIÓN DE TRABAJO CON EL PRESIDENTE MUNICIPAL DE MIGUEL AUZA</t>
  </si>
  <si>
    <t>RM/006</t>
  </si>
  <si>
    <t>RECOGER PERSONAL AL TALLER MECANICO</t>
  </si>
  <si>
    <t>10163/10164/10165/10166</t>
  </si>
  <si>
    <t xml:space="preserve">GASOLINA </t>
  </si>
  <si>
    <t xml:space="preserve">NISSAN </t>
  </si>
  <si>
    <t xml:space="preserve">MIGUEL AUZA </t>
  </si>
  <si>
    <t>DIA/001</t>
  </si>
  <si>
    <t>REUNIÓN DE COORDINACION EN LA UNIDAD DE MIGUEL AUZA</t>
  </si>
  <si>
    <t xml:space="preserve">SUBURBAN VINO </t>
  </si>
  <si>
    <t>RM/005</t>
  </si>
  <si>
    <t xml:space="preserve">LLEVAR LA CAMIONETA SUBURBAN VINO AL TALLER MECANICO </t>
  </si>
  <si>
    <t>CARLOS RIVAS</t>
  </si>
  <si>
    <t>RM010</t>
  </si>
  <si>
    <t xml:space="preserve">TRASLADO DE COMPAÑEROS AL AUTOLAVADO </t>
  </si>
  <si>
    <t>OPTRA</t>
  </si>
  <si>
    <t>RM/009</t>
  </si>
  <si>
    <t>LLEVAR EL CARRO OPTRA AL AUTOLAVADO</t>
  </si>
  <si>
    <t>CESAR ROLANDO RAMIREZ LEYVA</t>
  </si>
  <si>
    <t>RM/007</t>
  </si>
  <si>
    <t xml:space="preserve">LLEVAR LA CAMIONETA SUBURBAN VINO AL AUTOLAVADO </t>
  </si>
  <si>
    <t>RM/008</t>
  </si>
  <si>
    <t xml:space="preserve">LLEVAR EL CARRO VERSA AL AUTOLAVADO </t>
  </si>
  <si>
    <t>RM/011</t>
  </si>
  <si>
    <t xml:space="preserve">LLEVAR LA CAMIONETA CHEVY LUB AL AUTOLAVADO </t>
  </si>
  <si>
    <t>RIO GRANDE RM/014</t>
  </si>
  <si>
    <t>3654/10167/10168</t>
  </si>
  <si>
    <t>LIC. HORACIO VARELA GARCIA</t>
  </si>
  <si>
    <t>PL/001</t>
  </si>
  <si>
    <t xml:space="preserve">REALIZAR ENTREGA DE DOCUMENTOS OFICIALES </t>
  </si>
  <si>
    <t>10169/10170/10171</t>
  </si>
  <si>
    <t>ALVARO MANZANARES</t>
  </si>
  <si>
    <t>RM/012</t>
  </si>
  <si>
    <t>RM/013</t>
  </si>
  <si>
    <t xml:space="preserve">LLEVAR A LA SUBURBAN VINO AL TALLER </t>
  </si>
  <si>
    <t>10172/10173/10174/10175</t>
  </si>
  <si>
    <t>ABRAHAM ESQUIVEL SALAS</t>
  </si>
  <si>
    <t>UED/002</t>
  </si>
  <si>
    <t>IMPARTIR CLASES</t>
  </si>
  <si>
    <t>10176/10177</t>
  </si>
  <si>
    <t>DG/010</t>
  </si>
  <si>
    <t xml:space="preserve">A REALIZAR ASUNTOS INHERENTES A LA UNIDAD A DISTANCIA </t>
  </si>
  <si>
    <t xml:space="preserve">FORD AZUL </t>
  </si>
  <si>
    <t>RM/015</t>
  </si>
  <si>
    <t xml:space="preserve">LLEVAR LA BASURA AL TIRADERO MUNICIPAL </t>
  </si>
  <si>
    <t>10180/10181/10182</t>
  </si>
  <si>
    <t xml:space="preserve">JARDINES </t>
  </si>
  <si>
    <t>RQ/RM004</t>
  </si>
  <si>
    <t>GASOLINA PARA JARDINES</t>
  </si>
  <si>
    <t>10178/10179</t>
  </si>
  <si>
    <t>UED/008</t>
  </si>
  <si>
    <t xml:space="preserve">TRASLADO DE DOCENTES A LA UNIDAD DE MIGUEL AUZA </t>
  </si>
  <si>
    <t>RF/006</t>
  </si>
  <si>
    <t>RM/017</t>
  </si>
  <si>
    <t xml:space="preserve">LLENAR GARRAFONES DE AGUA </t>
  </si>
  <si>
    <t>DG/011</t>
  </si>
  <si>
    <t xml:space="preserve">LLEVAR DOCUMENTACIÓN CON LA LIC. ROSELIA RUBIO PARA SU CERTIFICACIÓN </t>
  </si>
  <si>
    <t>RM/020</t>
  </si>
  <si>
    <t>TEODORO HERNANDEZ</t>
  </si>
  <si>
    <t>UED/012</t>
  </si>
  <si>
    <t>10183/10184/10185</t>
  </si>
  <si>
    <t>DG/012</t>
  </si>
  <si>
    <t>ATENDER ASUNTOS RELACIONADO CON LA UNIDAD A DISTANCIA</t>
  </si>
  <si>
    <t xml:space="preserve">ING. J. FRANCISCO RAMIREZ GARCIA </t>
  </si>
  <si>
    <t>UED/015</t>
  </si>
  <si>
    <t>10186/10187/3657</t>
  </si>
  <si>
    <t xml:space="preserve">L.C. IVAN DE JESUS GARCIA ZAMORA </t>
  </si>
  <si>
    <t>UED/023</t>
  </si>
  <si>
    <t xml:space="preserve">LIC. IGNACIO GOMEZ BAEZ </t>
  </si>
  <si>
    <t>UED/013</t>
  </si>
  <si>
    <t>DG/014</t>
  </si>
  <si>
    <t xml:space="preserve">LLEVAR NOMBRAMIENTO DE LA DIRECTORA CON LA LIC. ROSELIA RUBIO PARA LA CERTIFICACION </t>
  </si>
  <si>
    <t>DG/013</t>
  </si>
  <si>
    <t>A TRATAR ASUNTOS RELACIONADO CON LA UNIDAD A DISTANCIA</t>
  </si>
  <si>
    <t>RM/021</t>
  </si>
  <si>
    <t>10190/10191/10192</t>
  </si>
  <si>
    <t>RQ/005</t>
  </si>
  <si>
    <t xml:space="preserve">JAIRO LIRA LEYVA </t>
  </si>
  <si>
    <t>UED/027</t>
  </si>
  <si>
    <t>10188/10189</t>
  </si>
  <si>
    <t>RF/007</t>
  </si>
  <si>
    <t xml:space="preserve">IR A LA SUCURSAL BANCARIA BBVA BANCOMER </t>
  </si>
  <si>
    <t xml:space="preserve">LORENZO ANTONIO DELGADO GUILLEN </t>
  </si>
  <si>
    <t>UED/028</t>
  </si>
  <si>
    <t xml:space="preserve">LIC. ALEJANDRO SALDIVAR </t>
  </si>
  <si>
    <t>GTV/003</t>
  </si>
  <si>
    <t>RM/025</t>
  </si>
  <si>
    <t xml:space="preserve">RECOGER PERSONAL AL AUTOLAVADO </t>
  </si>
  <si>
    <t>3660/3661/3662</t>
  </si>
  <si>
    <t>RM/024</t>
  </si>
  <si>
    <t>LLEVAR A LA SUBURBAN VINO AL AUTOLAVADO</t>
  </si>
  <si>
    <t>10193/10194/10195</t>
  </si>
  <si>
    <t>DG/015</t>
  </si>
  <si>
    <t>REUNIÓN PARA TRATAR LO RELATIVO A LAS DECLARACIONES PATRIMONIALES , EN LAS INSTALACIONES DEL COZCYT</t>
  </si>
  <si>
    <t>NISSSA</t>
  </si>
  <si>
    <t>UED/038</t>
  </si>
  <si>
    <t>RM/026</t>
  </si>
  <si>
    <t xml:space="preserve">LLEVAR A LAVAR LA CAMIONETA NISSAN </t>
  </si>
  <si>
    <t>RM/027</t>
  </si>
  <si>
    <t>UED/042</t>
  </si>
  <si>
    <t>UED/053</t>
  </si>
  <si>
    <t>10199/10200</t>
  </si>
  <si>
    <t>RM/028</t>
  </si>
  <si>
    <t>3203/11014</t>
  </si>
  <si>
    <t>RQ/RM007</t>
  </si>
  <si>
    <t>UED/058</t>
  </si>
  <si>
    <t>10197/10198</t>
  </si>
  <si>
    <t>RF/008</t>
  </si>
  <si>
    <t xml:space="preserve">ACUDIR A LA SUCURSAL BANCARIA A REALIZAR DEPOSITOS </t>
  </si>
  <si>
    <t>10196/3664</t>
  </si>
  <si>
    <t>PL/002</t>
  </si>
  <si>
    <t xml:space="preserve">ASISTIR A REUNIÓN DE TRABAJO CON EL CON EL DIRECTOR DE EDUCACIÓN SUPERIOR </t>
  </si>
  <si>
    <t>DG/017</t>
  </si>
  <si>
    <t xml:space="preserve">TRATAR ASUNTOS RELACIONADOS CON LA UNIDAD A DISTANCIA </t>
  </si>
  <si>
    <t>3205/3206</t>
  </si>
  <si>
    <t>RM/030</t>
  </si>
  <si>
    <t>TIRAR BASURA</t>
  </si>
  <si>
    <t>UED/059</t>
  </si>
  <si>
    <t>RM/033</t>
  </si>
  <si>
    <t xml:space="preserve">RCOGER A PERSONAL DEL TALLER MECANICO </t>
  </si>
  <si>
    <t xml:space="preserve">MANUEL MORALES </t>
  </si>
  <si>
    <t>RM/032/250222</t>
  </si>
  <si>
    <t xml:space="preserve">LLEVAR CAMIONETA SUBURBAN VINO AL TALLER MECANICO </t>
  </si>
  <si>
    <t>LIC. PEDRO MURO ZUÑIGA</t>
  </si>
  <si>
    <t>SV/005</t>
  </si>
  <si>
    <t xml:space="preserve">ACUDIR AL TECNOLOGICO DE ZACATECAS A FIRMAR CONVENIO </t>
  </si>
  <si>
    <t>3671/11015</t>
  </si>
  <si>
    <t xml:space="preserve"> VERSA</t>
  </si>
  <si>
    <t>ADM/001</t>
  </si>
  <si>
    <t>ACUDIR A LAS OFICINAS DEL SAT</t>
  </si>
  <si>
    <t>RF/009</t>
  </si>
  <si>
    <t xml:space="preserve">J. FRANCISCO RAMIREZ GARCIA </t>
  </si>
  <si>
    <t>UED/062</t>
  </si>
  <si>
    <t>TRASLADAR A LOS DOCENTES A LA UNIDAD DE MIGUEL AUZA</t>
  </si>
  <si>
    <t xml:space="preserve">DIESEL </t>
  </si>
  <si>
    <t>TRACTOR</t>
  </si>
  <si>
    <t xml:space="preserve">LIC. GLORIA ELENA MANRIQUEZ MUÑOZ </t>
  </si>
  <si>
    <t>008/RM/2022</t>
  </si>
  <si>
    <t xml:space="preserve">DIESEL PARA EL TRACTOR </t>
  </si>
  <si>
    <t>3673/11016</t>
  </si>
  <si>
    <t>SV/007</t>
  </si>
  <si>
    <t>FIRMA DE CONVENIO CON CANACINTRA</t>
  </si>
  <si>
    <t>3667/3668/3669</t>
  </si>
  <si>
    <t>UED/075</t>
  </si>
  <si>
    <t>3678/3679</t>
  </si>
  <si>
    <t>ADM/002</t>
  </si>
  <si>
    <t>ASISTENCIA A EVENTO DE SEDUZAC Y SEMUJER</t>
  </si>
  <si>
    <t>3207/3208</t>
  </si>
  <si>
    <t>DG/020</t>
  </si>
  <si>
    <t xml:space="preserve">FIRMA DE CONVENIO CON CANACINTRA EN ZACATECAS Y DE AHÍ SALIR A LA CIUDAD DE BOCA DEL RÍO VERACRUZ A LA PRIMERA REUNIÓN NACIONAL DE DIRECTORES DEL TECNOLÓGICO NACIONAL DE MEXICO </t>
  </si>
  <si>
    <t>3209/3210</t>
  </si>
  <si>
    <t>RM/036</t>
  </si>
  <si>
    <t>DIA/002</t>
  </si>
  <si>
    <t>ASISTIR EL COMITÉ PARTICIPATIVO DE SALUD ESCOLAR A REALIZAR EL PROGRAMA DE CONCIENTIZACIÓN DE CUIDADO COVID-19</t>
  </si>
  <si>
    <t>UED/080</t>
  </si>
  <si>
    <t>LIC. JOSE MARIA SALAS TORRES</t>
  </si>
  <si>
    <t>UED/091</t>
  </si>
  <si>
    <t>RM/039</t>
  </si>
  <si>
    <t xml:space="preserve">RECOGER BOMBA Y LLEVARLA AL TALLER MECANICO </t>
  </si>
  <si>
    <t>RM/037</t>
  </si>
  <si>
    <t xml:space="preserve">EDGAR DEMETRIO SAUCEDO LOZANO </t>
  </si>
  <si>
    <t>UED/088</t>
  </si>
  <si>
    <t xml:space="preserve">IMPARTIR CLASES </t>
  </si>
  <si>
    <t>3684/3211</t>
  </si>
  <si>
    <t xml:space="preserve"> SV/009</t>
  </si>
  <si>
    <t>REUNION EN CENTRO DE CONCILIACION LABORAL EN FRESNILLO y ASISTIR A LA CD. DE ZACATECAS A JUNTA LOCAL DE CONCILIACION Y ARBITRAJE</t>
  </si>
  <si>
    <t>3685/11017</t>
  </si>
  <si>
    <t>DG/021</t>
  </si>
  <si>
    <t xml:space="preserve">  REUNIÓN DE TRABAJO CON EL DIRECTOR GENERAL DEL COZCyT</t>
  </si>
  <si>
    <t>3686/3212</t>
  </si>
  <si>
    <t>RF/012</t>
  </si>
  <si>
    <t xml:space="preserve">ASISTIR A UNA REUNION </t>
  </si>
  <si>
    <t>3674/3675/3676</t>
  </si>
  <si>
    <t>LIC. JAIRO ISAAC LIRA LEYVA</t>
  </si>
  <si>
    <t>UED/095</t>
  </si>
  <si>
    <t>DG/027</t>
  </si>
  <si>
    <t>REUNIÓN DE TRABAJO EN LA SECRETARÍA DE FINANZAS.</t>
  </si>
  <si>
    <t>RM/041</t>
  </si>
  <si>
    <t>RF/010</t>
  </si>
  <si>
    <t>MIGUEL AUZA ZACATECAS</t>
  </si>
  <si>
    <t>UED/099</t>
  </si>
  <si>
    <t>TEODORO HERNANDEZ RIOS</t>
  </si>
  <si>
    <t>UED/106</t>
  </si>
  <si>
    <t>M.C. HORACIO VARELA GARCIA</t>
  </si>
  <si>
    <t>PL/003</t>
  </si>
  <si>
    <t xml:space="preserve">ASISTIR A REVISION DE LA CARPETA DE LA I SESIÓN ORDINARIA DE LA JUNTA DE GOBIERNO </t>
  </si>
  <si>
    <t>3213/11019</t>
  </si>
  <si>
    <t xml:space="preserve">GLORIA ELENA MANRIQUEZ MUÑOZ </t>
  </si>
  <si>
    <t>RQ/RM021</t>
  </si>
  <si>
    <t>UED/117</t>
  </si>
  <si>
    <t>3688/11020</t>
  </si>
  <si>
    <t>RF/013</t>
  </si>
  <si>
    <t>3280/3281/3282</t>
  </si>
  <si>
    <t>UED/127</t>
  </si>
  <si>
    <t>DIA/011</t>
  </si>
  <si>
    <t xml:space="preserve">REUNIÓN CON EL PERSONAL DE LA SEDE DE MIGUEL AUZA </t>
  </si>
  <si>
    <t>PL/004</t>
  </si>
  <si>
    <t>REALIZAR ENTREGA DE CONVOCATORIAS PARA LA I SESIÓN ORDINARIA 2022</t>
  </si>
  <si>
    <t>UED/131</t>
  </si>
  <si>
    <t xml:space="preserve">GUILLERMO RIVERA </t>
  </si>
  <si>
    <t>UED/168</t>
  </si>
  <si>
    <t>TRASLADO DE COMPAÑERAS A LA UNIDAD DE MIGUEL AUZA</t>
  </si>
  <si>
    <t>RM/043</t>
  </si>
  <si>
    <t xml:space="preserve">NORMA LETICIA ALVARADO LOZANO </t>
  </si>
  <si>
    <t>GONZALEZ ORTEGA SOMBRERETE</t>
  </si>
  <si>
    <t>SV/010</t>
  </si>
  <si>
    <t xml:space="preserve">PROMOCION DEL ITSZN </t>
  </si>
  <si>
    <t>11021/3215</t>
  </si>
  <si>
    <t xml:space="preserve">MANUEL ESCOBEDO </t>
  </si>
  <si>
    <t>SV/013</t>
  </si>
  <si>
    <t xml:space="preserve">TRASLADAR A LAS ALUMNAS DEL SELECTIVO DE FUTBOL </t>
  </si>
  <si>
    <t>UED/135</t>
  </si>
  <si>
    <t>UED/170</t>
  </si>
  <si>
    <t>TRASLADO DE DOCENTE Y ALUMNOS A LA UNIDAD DE MIGUEL AUZA</t>
  </si>
  <si>
    <t>3689/3690</t>
  </si>
  <si>
    <t xml:space="preserve">CARLOS RENE  MARTINEZ GOMEZ </t>
  </si>
  <si>
    <t>RPSS/004</t>
  </si>
  <si>
    <t xml:space="preserve">TRASLADO DE LA ASESORA LAURA RUÍZ EGUÍA PARA SESIÓN DE MODELO DE NEGOCIOS </t>
  </si>
  <si>
    <t>RM/044</t>
  </si>
  <si>
    <t xml:space="preserve">SAIN ALTO </t>
  </si>
  <si>
    <t>SV/015</t>
  </si>
  <si>
    <t>RM/046</t>
  </si>
  <si>
    <t>UED/140</t>
  </si>
  <si>
    <t>UED/149</t>
  </si>
  <si>
    <t>3692/3693/3694</t>
  </si>
  <si>
    <t>PL/005</t>
  </si>
  <si>
    <t xml:space="preserve">JUNTA DE GOBIERNO </t>
  </si>
  <si>
    <t xml:space="preserve">VANIA ESTER GASCA </t>
  </si>
  <si>
    <t>UED/147</t>
  </si>
  <si>
    <t>11022/3216</t>
  </si>
  <si>
    <t>RQ/RM012</t>
  </si>
  <si>
    <t>UED/153</t>
  </si>
  <si>
    <t>GUADALUPE, ZACATECAS</t>
  </si>
  <si>
    <t>DG/031</t>
  </si>
  <si>
    <t xml:space="preserve">REUNIÓN CON EL SUBSECRETARIO DE EDUCACIÓN </t>
  </si>
  <si>
    <t>3217/11023</t>
  </si>
  <si>
    <t>RM/049</t>
  </si>
  <si>
    <t xml:space="preserve">JUAN ALDAMA, ZACATECAS </t>
  </si>
  <si>
    <t>SV/020</t>
  </si>
  <si>
    <t>UED/157</t>
  </si>
  <si>
    <t>RF/017</t>
  </si>
  <si>
    <t>RM/051</t>
  </si>
  <si>
    <t>LLEVAR BASURA AL TIRADERO MUNICIPAL</t>
  </si>
  <si>
    <t>FRANCISCO JAVIER GONZALEZ GUERRERO</t>
  </si>
  <si>
    <t xml:space="preserve">RANCHO GRANDE </t>
  </si>
  <si>
    <t>SV/022</t>
  </si>
  <si>
    <t xml:space="preserve">GENERAL FRANCISCO R. MURGUIA </t>
  </si>
  <si>
    <t>LI/003</t>
  </si>
  <si>
    <t>TRASLADAR A COMPAÑEROS A IMPARTIR CONFERENCIA</t>
  </si>
  <si>
    <t>3695/3696</t>
  </si>
  <si>
    <t>UED/14</t>
  </si>
  <si>
    <t xml:space="preserve">ZACATECAS </t>
  </si>
  <si>
    <t>RF/016</t>
  </si>
  <si>
    <t xml:space="preserve">TRASLADAR A LA JEFA DEL DEPARTAMENTO DE RECURSOS FINANCIEROS A UNA CAPACITACION A CIUDAD ADMINISTRATIVA EN ZACATECAS </t>
  </si>
  <si>
    <t>UED/171</t>
  </si>
  <si>
    <t>ADM/006</t>
  </si>
  <si>
    <t>REUNIÓN DE TRABAJO</t>
  </si>
  <si>
    <t>RF/018</t>
  </si>
  <si>
    <t>UED/184</t>
  </si>
  <si>
    <t>DG/033</t>
  </si>
  <si>
    <t xml:space="preserve">REUNIÓN DE TRABAJO </t>
  </si>
  <si>
    <t>UED/188</t>
  </si>
  <si>
    <t>2102/2103/2104</t>
  </si>
  <si>
    <t>JEREZ, ZACATECAS</t>
  </si>
  <si>
    <t>DIA/013</t>
  </si>
  <si>
    <t xml:space="preserve">FIRMA DE CONVENIO CON EL TECNOLOGICO DE JEREZ </t>
  </si>
  <si>
    <t>RM/055</t>
  </si>
  <si>
    <t>11024/3219</t>
  </si>
  <si>
    <t>RQ/RM014</t>
  </si>
  <si>
    <t>2113/2114/2115</t>
  </si>
  <si>
    <t>UED/192</t>
  </si>
  <si>
    <t xml:space="preserve">COYOTE IV </t>
  </si>
  <si>
    <t>MORONES</t>
  </si>
  <si>
    <t>SV/028</t>
  </si>
  <si>
    <t>RASLADAR AL GRUPO DE DANZA FOLKLORICA DEL TECNM CAMPUS ZACATECAS NORTE, A LA COL. EMILIANO ZAPATA (ANTES MORONES)</t>
  </si>
  <si>
    <t>RM/057</t>
  </si>
  <si>
    <t>ARQ. TEODORO HERNANDEZ RIOS</t>
  </si>
  <si>
    <t>UED/199</t>
  </si>
  <si>
    <t>RF/019</t>
  </si>
  <si>
    <t>DIA/014</t>
  </si>
  <si>
    <t>ASISTIR AL TECNOLÓGICO REGIONAL DE ZACATECAS A PARTICIPAR EN CEREMONIA DE GRADUACIÓN DE POSGRADO</t>
  </si>
  <si>
    <t>3220/3221</t>
  </si>
  <si>
    <t xml:space="preserve">GLORIA ELENA MANRIQUEZ </t>
  </si>
  <si>
    <t>RQ/017</t>
  </si>
  <si>
    <t>2109/2110</t>
  </si>
  <si>
    <t>UED/203</t>
  </si>
  <si>
    <t>2119/3222/3223</t>
  </si>
  <si>
    <t>SV/030</t>
  </si>
  <si>
    <t xml:space="preserve">ENTREGA DE INVITACIONES PARA LA GRADUACION </t>
  </si>
  <si>
    <t>UED/213</t>
  </si>
  <si>
    <t>11025/3224</t>
  </si>
  <si>
    <t>LUIS ALONSO HERERRA DIAZ</t>
  </si>
  <si>
    <t xml:space="preserve">FRESNILLO </t>
  </si>
  <si>
    <t>ADM/007</t>
  </si>
  <si>
    <t>ACUDIR A LA SUCURSAL BANCARIA BANAMEX</t>
  </si>
  <si>
    <t>2120/3225</t>
  </si>
  <si>
    <t>PL/008</t>
  </si>
  <si>
    <t xml:space="preserve">ASISTIR AL FORO EDUCACIÓN SUPERIOR </t>
  </si>
  <si>
    <t>11026/3226</t>
  </si>
  <si>
    <t>LIC. RICARDO LOPEZ GONZALEZ</t>
  </si>
  <si>
    <t>NIEVES, JUAN ALDAMA, MIGUEL AUZA</t>
  </si>
  <si>
    <t>2111/2112</t>
  </si>
  <si>
    <t>UED/217</t>
  </si>
  <si>
    <t>DG/037</t>
  </si>
  <si>
    <t>ACUDA A LA SALA EULALIA GUZMÁN DE LA SECRETARÍA DE EDUCACIÓN Y ATIENDA A LA CONVOCATORIA PARA LA REUNIÓN DE OPDES</t>
  </si>
  <si>
    <t>RM/059</t>
  </si>
  <si>
    <t xml:space="preserve">RF/023 </t>
  </si>
  <si>
    <t>UED/221</t>
  </si>
  <si>
    <t>RF/021</t>
  </si>
  <si>
    <t xml:space="preserve">ASISTIR A UNA CAPACITACIÓN "A" RELACIONADOS CON LA LEY DE TRANSPARENCIA </t>
  </si>
  <si>
    <t>SV/034</t>
  </si>
  <si>
    <t>IR POR EL CONTIGENTE CIVICO DEL CECYTE</t>
  </si>
  <si>
    <t xml:space="preserve">PLANTA DE LUZ </t>
  </si>
  <si>
    <t>PLANTA DE LUZ</t>
  </si>
  <si>
    <t>3227/2123</t>
  </si>
  <si>
    <t>ADM/008</t>
  </si>
  <si>
    <t xml:space="preserve">ENTREGA DE INFORMACION A LA FUNCION PUBLICA </t>
  </si>
  <si>
    <t>3228/11028</t>
  </si>
  <si>
    <t>RQ/RM018</t>
  </si>
  <si>
    <t>2124/2125</t>
  </si>
  <si>
    <t>UED/229</t>
  </si>
  <si>
    <t>3232/11030</t>
  </si>
  <si>
    <t>RM/061</t>
  </si>
  <si>
    <t>GUSTAVO PALACIOS</t>
  </si>
  <si>
    <t>RM/063</t>
  </si>
  <si>
    <t>IR A COMPRAR REFACIONES PARA REPARAR CAMIONETA</t>
  </si>
  <si>
    <t>UED/237</t>
  </si>
  <si>
    <t>JULIAN GARCIA ROMERO</t>
  </si>
  <si>
    <t xml:space="preserve">EMILIANO ZAPATA MORENOES </t>
  </si>
  <si>
    <t>SV/036</t>
  </si>
  <si>
    <t>3231/2133</t>
  </si>
  <si>
    <t>LI/004</t>
  </si>
  <si>
    <t xml:space="preserve">ACUDIR A UNA REUNIÓN SOBRE ESPECIALIDADES EN EL INSTITUTO TECNOLÓGICO </t>
  </si>
  <si>
    <t>2126/2127</t>
  </si>
  <si>
    <t>DG/038</t>
  </si>
  <si>
    <t>A REALIZAR ACTIVIDADES PROPIAS DE LA UNIDAD A DISTANCIA SEDE MIGUEL AUZA</t>
  </si>
  <si>
    <t>3235/2134</t>
  </si>
  <si>
    <t>DIESEL</t>
  </si>
  <si>
    <t>COYOTE IV</t>
  </si>
  <si>
    <t>MIGUEL ADAME ROMERO</t>
  </si>
  <si>
    <t>SV/038</t>
  </si>
  <si>
    <t>TRASLADAR ALUMNOS A LA EXPORIENTA</t>
  </si>
  <si>
    <t>3229/11029</t>
  </si>
  <si>
    <t>RQ/RM019</t>
  </si>
  <si>
    <t>UED/258</t>
  </si>
  <si>
    <t>CC/002</t>
  </si>
  <si>
    <t>COMPRAS</t>
  </si>
  <si>
    <t>RM/064</t>
  </si>
  <si>
    <t>2129/2130</t>
  </si>
  <si>
    <t>UED/262</t>
  </si>
  <si>
    <t>3237/11031</t>
  </si>
  <si>
    <t xml:space="preserve">MTRA. MA LILIA LUNA ZUÑIGA </t>
  </si>
  <si>
    <t>DG/039</t>
  </si>
  <si>
    <t>ACUDA A LA PRESENTACIÓN DEL "PROGRAMA DE IMPULSO A LA EQUIDAD DE GÉNERO EN LAS ÁREA STEM" QUE SE REALIZARÁ EN LA SALA MAGNA DEL CENTRO PLATERO</t>
  </si>
  <si>
    <t>11032/3238</t>
  </si>
  <si>
    <t>RQ</t>
  </si>
  <si>
    <t>11033/3239</t>
  </si>
  <si>
    <t>3241/11034</t>
  </si>
  <si>
    <t>RPSS/007</t>
  </si>
  <si>
    <t>RECOGER LONAS DE EVENTO INNOVATEC</t>
  </si>
  <si>
    <t>2136/2137/2138/2139</t>
  </si>
  <si>
    <t>UED/305</t>
  </si>
  <si>
    <t>TRASLADO DE DOCENTES Y ALUMNOS AL EVENTO INNOVATEC</t>
  </si>
  <si>
    <t>2131/2132</t>
  </si>
  <si>
    <t>UED/276</t>
  </si>
  <si>
    <t>PL/010</t>
  </si>
  <si>
    <t xml:space="preserve">ASISTIR A CAPACITACIÓN DE LINEAMIENTOS PARA EL 1ER INFORME DE GOBIERNO </t>
  </si>
  <si>
    <t>RM/069</t>
  </si>
  <si>
    <t>IR AL BASUDERO</t>
  </si>
  <si>
    <t>RM/066</t>
  </si>
  <si>
    <t>UED/282</t>
  </si>
  <si>
    <t>RF/025</t>
  </si>
  <si>
    <t xml:space="preserve">ACUDIR A LA SUCURSAL BANCARIA </t>
  </si>
  <si>
    <t xml:space="preserve">CARLOS RIVAS </t>
  </si>
  <si>
    <t>RH/007</t>
  </si>
  <si>
    <t>RECOGER COMIDA DEL DIA DE LAS MADRES</t>
  </si>
  <si>
    <t>UED/283</t>
  </si>
  <si>
    <t>UED/310</t>
  </si>
  <si>
    <t>TRASLADO A LA UNIDAD DE MIGUEL AUZA</t>
  </si>
  <si>
    <t>2140/2141</t>
  </si>
  <si>
    <t>LUIS FERNANDO TERRONES FRAIRE</t>
  </si>
  <si>
    <t>SV/042</t>
  </si>
  <si>
    <t>ADM/009</t>
  </si>
  <si>
    <t>RM/071</t>
  </si>
  <si>
    <t>UED/294</t>
  </si>
  <si>
    <t>SV/043</t>
  </si>
  <si>
    <t xml:space="preserve">ASISTIR A REUNIÓN </t>
  </si>
  <si>
    <t>RM/073</t>
  </si>
  <si>
    <t>2146/3243</t>
  </si>
  <si>
    <t>SANTA CLARA, DURANGO</t>
  </si>
  <si>
    <t>SV/045</t>
  </si>
  <si>
    <t>UED/297</t>
  </si>
  <si>
    <t>RM/075</t>
  </si>
  <si>
    <t>UED/304</t>
  </si>
  <si>
    <t>DIA/016</t>
  </si>
  <si>
    <t xml:space="preserve">RECOGER OBSEQUIOS DEL DIA DEL MAESTRO </t>
  </si>
  <si>
    <t>RF/026</t>
  </si>
  <si>
    <t>ACUDIR A LA SUCURSAL BANCARIA</t>
  </si>
  <si>
    <t>SV/047</t>
  </si>
  <si>
    <t xml:space="preserve">TRASLADO DE ALUMNOS DEL ENCUENTRO DEPORTIVO </t>
  </si>
  <si>
    <t>SE/002</t>
  </si>
  <si>
    <t xml:space="preserve"> LLEVAR A LA JEFA DE CONTROL ESCOLAR A RECOGER TÍTULOS PROFESIONALES Y CERTIFICADOS DE ESTUDIO</t>
  </si>
  <si>
    <t>2149/2150</t>
  </si>
  <si>
    <t>UED/314</t>
  </si>
  <si>
    <t>RM/078</t>
  </si>
  <si>
    <t>UED/324</t>
  </si>
  <si>
    <t>SV/048</t>
  </si>
  <si>
    <t xml:space="preserve">TRASLADAR AL GRUPO DE DANZA </t>
  </si>
  <si>
    <t>3246/11037</t>
  </si>
  <si>
    <t xml:space="preserve">RF/027 </t>
  </si>
  <si>
    <t xml:space="preserve">IR AL BANCO </t>
  </si>
  <si>
    <t>2151/2152</t>
  </si>
  <si>
    <t>UED/327</t>
  </si>
  <si>
    <t>ADM/010</t>
  </si>
  <si>
    <t>ASISTIR A LA TOMA DE PROTESTA DE LEY A LOS INTEGRANTES DE LOS COMITÉS DE ÉTICA</t>
  </si>
  <si>
    <t>RM/080</t>
  </si>
  <si>
    <t>RM/082</t>
  </si>
  <si>
    <t>3247/11038</t>
  </si>
  <si>
    <t>RQ024</t>
  </si>
  <si>
    <t>3248/11039</t>
  </si>
  <si>
    <t>RQ/027</t>
  </si>
  <si>
    <t>UED/332</t>
  </si>
  <si>
    <t>RM/084</t>
  </si>
  <si>
    <t xml:space="preserve">IR A ESTAFETA A LLEVAR UN PAQUETE </t>
  </si>
  <si>
    <t xml:space="preserve">RIO GRANDE (TETILLAS) </t>
  </si>
  <si>
    <t>SV/050</t>
  </si>
  <si>
    <t>UED/339</t>
  </si>
  <si>
    <t>PL/011</t>
  </si>
  <si>
    <t xml:space="preserve">ASISTIR A LA CONFERENCIA "INDICADORES DE MEJORA CONTINUA DE LA EDUCACIÓN DE ZACATECAS </t>
  </si>
  <si>
    <t>3249/3250</t>
  </si>
  <si>
    <t>RH/009</t>
  </si>
  <si>
    <t>ACUDIR A LA SUBDELEGACIÓN DE FRESNILLO DEL IMSS</t>
  </si>
  <si>
    <t>ADM/011</t>
  </si>
  <si>
    <t>ING. JULIAN GARCIA ROMERO</t>
  </si>
  <si>
    <t>FRANCISCO R. MURGUIA NIEVES</t>
  </si>
  <si>
    <t>SV/054</t>
  </si>
  <si>
    <t xml:space="preserve">ALEJANDRO SALDIVAR CUELLAR </t>
  </si>
  <si>
    <t>DAC/001</t>
  </si>
  <si>
    <t>IMPARTIR UNA CONFERENCIA</t>
  </si>
  <si>
    <t>2157/2158</t>
  </si>
  <si>
    <t>UED/353</t>
  </si>
  <si>
    <t>DG/042</t>
  </si>
  <si>
    <t>ACUDA A LAS INSTALACIONES DE LA SECRETARÍA DE EDUCACIÓN A UNA REUNIÓN DE TRABAJO CON LA SECRETARIA DE EDUCACIÓN MEDIA Y SUPERIOR</t>
  </si>
  <si>
    <t>RM/086</t>
  </si>
  <si>
    <t>J. GUADALUPE GARCÍA LÓPEZ</t>
  </si>
  <si>
    <t>RM/088</t>
  </si>
  <si>
    <t>LLEVAR PAQUETERIA A ESTAFETA Y REALIZAR COMPRAS PARA EL EVENTO DEL DIA DEL ESTUDIANTE</t>
  </si>
  <si>
    <t>2159/2160</t>
  </si>
  <si>
    <t>UED/357</t>
  </si>
  <si>
    <t>11036/3251</t>
  </si>
  <si>
    <t>ADM/012</t>
  </si>
  <si>
    <t>ACUDA A LA INSTITUCIÓN FINANCIERA CITIBANAMEX A RECOGER LA CHEQUERA DEL PRODEP 2021, Y A LA SUBDELEGACIÓN DEL IMSS PARA EL TRÁMITE DE LA FIRMA</t>
  </si>
  <si>
    <t>2167/2168/2169/2170</t>
  </si>
  <si>
    <t>DDC/001</t>
  </si>
  <si>
    <t xml:space="preserve">TRASLADO DE ALUMNOS DEL TECNM CAMPUS ZACATECAS NORTE SEDE MIGUEL AUZA, A LAS INSTALACIONES DEL PLANTEL RIO GRANDE </t>
  </si>
  <si>
    <t>SPI/013</t>
  </si>
  <si>
    <t>SEGUIMIENTO DE FIRMA DE CONVENIO CON EL TECNOLÓGICO DE JEREZ ZAC..</t>
  </si>
  <si>
    <t>RF/029</t>
  </si>
  <si>
    <t>2171/2172/2173/2174</t>
  </si>
  <si>
    <t>LCO/002</t>
  </si>
  <si>
    <t xml:space="preserve">TRASLADO DE ALUMNOS DE LA CARRERA DE CONTADOR PÚBLICO UNIDAD A DISTANCIA AL EVENTO DEL CONTADOR PÚBLICO </t>
  </si>
  <si>
    <t>UED/369</t>
  </si>
  <si>
    <t>TRAER ÁRBOLES DEL DPTO. DE ECOLOGÍA DE LA PRESIDENCIA MUNICIPAL Y REALIZAR COMPRAS</t>
  </si>
  <si>
    <t>UED/373</t>
  </si>
  <si>
    <t>RM/091</t>
  </si>
  <si>
    <t>IR A LLENAR LOS GARRAFONES DE AGUA</t>
  </si>
  <si>
    <t>RF/031</t>
  </si>
  <si>
    <t>UED/383</t>
  </si>
  <si>
    <t>SV/059</t>
  </si>
  <si>
    <t>LIC. J. GUADALUPE GARCIA LOPEZ</t>
  </si>
  <si>
    <t>RM/093</t>
  </si>
  <si>
    <t>ACUDIR A RECOGER ÁRBOLES AL DPTO. DE ECOLOGÍA DE LA PRESIDENCIA MUNICIPAL</t>
  </si>
  <si>
    <t>2175/2176</t>
  </si>
  <si>
    <t>UED/398</t>
  </si>
  <si>
    <t xml:space="preserve">ACUDIR A LAS OFICINAS DE SECRETARÍA DE FINANZAS, FUNCION PUBLICA Y SUBSECRETARIA DE EDUCACIÓN A ENTREGAR INFORMACION OFICIAL DEL INSTITUTO </t>
  </si>
  <si>
    <t>ALVARO MANZANARES SALAS</t>
  </si>
  <si>
    <t xml:space="preserve">RIO GRANDE, ZAC. </t>
  </si>
  <si>
    <t>RM/095</t>
  </si>
  <si>
    <t>RM/094</t>
  </si>
  <si>
    <t>ACUDIR A RECOGER ÁRBOLES AL DPTO. DE ECOLOGÍA DE LA PRESIDENCIA MUNICIPAL E IR DE COMPRAS</t>
  </si>
  <si>
    <t>UED/384</t>
  </si>
  <si>
    <t>RF/032</t>
  </si>
  <si>
    <t>2182/3253</t>
  </si>
  <si>
    <t>PL/012</t>
  </si>
  <si>
    <t>ASISTIR A LA TOMA DE PROTESTA Y LA PRIMERA SESIÓN ORDINARIA DEL CONSEJO ESTATAL DE MEJORA REGULATORIA, INVITACIÓN DE LA SECRETARIA DE ECONOMÍA</t>
  </si>
  <si>
    <t>3252/11040</t>
  </si>
  <si>
    <t>UED/393</t>
  </si>
  <si>
    <t>DG/046</t>
  </si>
  <si>
    <t>TOMA DE PROTESTA Y I SESION ORDINARIA DE LA JUNTA DE GOBIERNO</t>
  </si>
  <si>
    <t>2179/2180</t>
  </si>
  <si>
    <t xml:space="preserve">PROF. JESUS ORDAZ AYALA </t>
  </si>
  <si>
    <t xml:space="preserve">SOMBRERETE </t>
  </si>
  <si>
    <t>DDC/003</t>
  </si>
  <si>
    <t>PARTICIPACIÓN DEL GRUPO DE DANZA "PROFR. JESÚS ORDAZ AYALA" EN EL 7° FESTIVAL FOLCLÓRICO NACIONAL "YOLOIZTAC RESCATANDO EL FOLCLOR SOMBRERETENSE"</t>
  </si>
  <si>
    <t>RM/099</t>
  </si>
  <si>
    <t>TRAER MÁQUINARIA Y GASOLINA PARA JARDINES</t>
  </si>
  <si>
    <t>3257/11042</t>
  </si>
  <si>
    <t>11041/3254/2184</t>
  </si>
  <si>
    <t>UED/401</t>
  </si>
  <si>
    <t>3758/11043</t>
  </si>
  <si>
    <t>SE/003</t>
  </si>
  <si>
    <t>LLEVAR DOCUMENTACIÓN DE BECARIOS A LA DIRECCIÓN DE EDUCACIÓN SUPERIOR</t>
  </si>
  <si>
    <t>RM/101</t>
  </si>
  <si>
    <t>UED/412</t>
  </si>
  <si>
    <t>RM/104</t>
  </si>
  <si>
    <t>RF/033</t>
  </si>
  <si>
    <t>UED/416</t>
  </si>
  <si>
    <t>DIA/019</t>
  </si>
  <si>
    <t xml:space="preserve">PROTOCOLO DE TITULACIÓN </t>
  </si>
  <si>
    <t>PL/013</t>
  </si>
  <si>
    <t xml:space="preserve">ASISTIR A LA SECRETARIA DE EDUCACIÓN DEL ESTADO DE ZACATECAS A LA REVISIÓN DE LA CARPETA DE LA II SESIÓN ORDINARIA 2022 DE LA JUNTA DE GOBIERNO </t>
  </si>
  <si>
    <t>2189/2190/2191/2192/2193/2194/2196/3256</t>
  </si>
  <si>
    <t>DINA (COYOTE III)</t>
  </si>
  <si>
    <t>MIGUEL ADAME</t>
  </si>
  <si>
    <t>DDC/008</t>
  </si>
  <si>
    <t xml:space="preserve">ENCUENTROS DEPORTIVOS </t>
  </si>
  <si>
    <t>N/F</t>
  </si>
  <si>
    <t>3255/2195</t>
  </si>
  <si>
    <t xml:space="preserve">CALERA, ZAC. </t>
  </si>
  <si>
    <t>RM/106</t>
  </si>
  <si>
    <t>TRAER ÁRBOLES DE SECAMPO</t>
  </si>
  <si>
    <t>SV/067</t>
  </si>
  <si>
    <t>ASISTIR A LA JUNTA LOCAL DE CONCILIACIÓN Y ARBITRAJE.</t>
  </si>
  <si>
    <t>RM/108</t>
  </si>
  <si>
    <t>TRAER GASOLINA Y DIESEL PARA MANTENIMIENTO DE JARDINES</t>
  </si>
  <si>
    <t>11044/3259</t>
  </si>
  <si>
    <t>RM29</t>
  </si>
  <si>
    <t>11045/3260</t>
  </si>
  <si>
    <t>RM30</t>
  </si>
  <si>
    <t>RM/110</t>
  </si>
  <si>
    <t xml:space="preserve">ZACATECAS, ZAC. </t>
  </si>
  <si>
    <t>RF/035</t>
  </si>
  <si>
    <t>ACUDIR A LA SFP A REVISAR PENDIENTES DE LA AUDITORIA NO. 2007 UO80</t>
  </si>
  <si>
    <t>MANUEL IGNACIO SALAS GUZMÁN</t>
  </si>
  <si>
    <t>DIA/021</t>
  </si>
  <si>
    <t>PRESENTAR AL NUEVO PERSONAL</t>
  </si>
  <si>
    <t>PEDRO MURO ZUÑIGA</t>
  </si>
  <si>
    <t>SV/068</t>
  </si>
  <si>
    <t>REUNIÓN EN LA JUNTA DE CONCILIACIÓN Y ARBITRAJE</t>
  </si>
  <si>
    <t>2198/2199/2200/3071</t>
  </si>
  <si>
    <t>SE/010</t>
  </si>
  <si>
    <t xml:space="preserve">  LLEVAR ALUMNOS AL COZCYT</t>
  </si>
  <si>
    <t>3262/3263</t>
  </si>
  <si>
    <t>ITSZN</t>
  </si>
  <si>
    <t>REQ</t>
  </si>
  <si>
    <t>MA LILIA LUNA ZÚÑIGA</t>
  </si>
  <si>
    <t>GUADALUPE, ZAC.</t>
  </si>
  <si>
    <t>DG/048</t>
  </si>
  <si>
    <t>ASISTIR AL ACTO DE ENTREGA DE BECAS COZCYT</t>
  </si>
  <si>
    <t>RÍO GRANDE, ZAC.</t>
  </si>
  <si>
    <t>RM/115</t>
  </si>
  <si>
    <t>HORACIO VARELA GARCÍA</t>
  </si>
  <si>
    <t>ZACACATECAS, ZAC</t>
  </si>
  <si>
    <t>PL/014</t>
  </si>
  <si>
    <t>REALIZAR ACTIVIDADES DE LA SESION DE LA JUNTA DE GOBIERNO</t>
  </si>
  <si>
    <t>11046/3261</t>
  </si>
  <si>
    <t>JOSÉ MARÍA SALAS TORRES</t>
  </si>
  <si>
    <t xml:space="preserve">MIGUEL AUZA, ZAC. </t>
  </si>
  <si>
    <t>RM/119</t>
  </si>
  <si>
    <t>3264/11047</t>
  </si>
  <si>
    <t>MARCO ANTONIO GONZÁLEZ ARELLANO</t>
  </si>
  <si>
    <t xml:space="preserve">MANCILLAS, RIO GRANDE, ZAC. </t>
  </si>
  <si>
    <t>IIA/016</t>
  </si>
  <si>
    <t xml:space="preserve">PARTICIPAR COMO SINODALES EN LOS PROYECTOS DE DESARROLLO COMUNITARIO DEL TELEBACHILLERATO </t>
  </si>
  <si>
    <t>3078/3079</t>
  </si>
  <si>
    <t>DG/050</t>
  </si>
  <si>
    <t>CAPACITACIÓN DEL COMITÉ DE ÉTICA</t>
  </si>
  <si>
    <t>11048/3265</t>
  </si>
  <si>
    <t xml:space="preserve">FORD RANGER </t>
  </si>
  <si>
    <t>RM/122</t>
  </si>
  <si>
    <t>3088/3266/11049</t>
  </si>
  <si>
    <t>DAGOBERTO MENCHACA FAJARDO</t>
  </si>
  <si>
    <t>CITA CON EL DIRECTOR DE INCUFIDEZ</t>
  </si>
  <si>
    <t>RM/124</t>
  </si>
  <si>
    <t>REALIZAR COMPRAS</t>
  </si>
  <si>
    <t>RM/125</t>
  </si>
  <si>
    <t>RF/038</t>
  </si>
  <si>
    <t>REALIZAR DEPÓSITO A BBVA INGRESO DE CAJA DE ITSZN</t>
  </si>
  <si>
    <t>LUIS MANUEL GÓMEZ GAMEZ</t>
  </si>
  <si>
    <t xml:space="preserve">DURANGO, DGO. </t>
  </si>
  <si>
    <t>LCO/005</t>
  </si>
  <si>
    <t>2DA. REUNON DEL CONSEJO DIRECTIVO ZONA III DE ANFECA 2022</t>
  </si>
  <si>
    <t>UED/361</t>
  </si>
  <si>
    <t>RM/126</t>
  </si>
  <si>
    <t>RECOGER DESAYUNOS PARA LOS INTEGRANTES DE LA JUNTA DE GOBIERNO</t>
  </si>
  <si>
    <t>RF/039</t>
  </si>
  <si>
    <t>3090/3267/11050</t>
  </si>
  <si>
    <t>PL/016</t>
  </si>
  <si>
    <t>TALLER PARA LOS PROGRAMAS PRESUPUESTARIOS 2023</t>
  </si>
  <si>
    <t>DG/060</t>
  </si>
  <si>
    <t>I SESIÓN  ORDINARIA 2022 DE COEPES</t>
  </si>
  <si>
    <t>RF/040</t>
  </si>
  <si>
    <t>DG/062</t>
  </si>
  <si>
    <t xml:space="preserve">LLEVAR A LA DIRECTORA A LA GRADUACIÓN DEL COLEGIO DE BACHILLERES </t>
  </si>
  <si>
    <t>RM/127</t>
  </si>
  <si>
    <t>RM/128</t>
  </si>
  <si>
    <t>3269/11052</t>
  </si>
  <si>
    <t>11053/3271/3093</t>
  </si>
  <si>
    <t xml:space="preserve">GUADALUPE, ZAC. </t>
  </si>
  <si>
    <t>DG/065</t>
  </si>
  <si>
    <t>TRASLADAR A LA DIRECTORA GENERAL A INSTALACIONES DE LA SEDUZAC</t>
  </si>
  <si>
    <t>RM</t>
  </si>
  <si>
    <t>3268/11051</t>
  </si>
  <si>
    <t>JOSÉ MANCILLAS MEDINA</t>
  </si>
  <si>
    <t>QUERÉTARIO, QRO.</t>
  </si>
  <si>
    <t>DAC/011</t>
  </si>
  <si>
    <t>CAPACITACIÓN Y ACTUALIZACIÓN DE EQUIPOS</t>
  </si>
  <si>
    <t>3270/3272</t>
  </si>
  <si>
    <t>JOSÉ RAÚL RAMÍREZ ZAVALA</t>
  </si>
  <si>
    <t>SV/072</t>
  </si>
  <si>
    <t>ATENDER ALUMNOS DE SERVICIO SOCIAL DE LA UNIDAD DE MIGUEL AUZA</t>
  </si>
  <si>
    <t>JOSÉ MANUEL MORALES</t>
  </si>
  <si>
    <t>RF/042</t>
  </si>
  <si>
    <t>REALIZAR DEPÓSITOS DE CAJA DEL ITSZN A BBVA</t>
  </si>
  <si>
    <t>PL/018</t>
  </si>
  <si>
    <t>TRAER DESAYUNO PARA EL PERSONAL DE CRUCEN CHAPINGO</t>
  </si>
  <si>
    <t>3094/3095/3096/3097/3098/3099/3100/11054/3273/3274</t>
  </si>
  <si>
    <t>IEM/001</t>
  </si>
  <si>
    <t>TRASLADAR ALUMNOS Y DOCENTES AL FORO ELÉCTRICO INTERNACIONAL BAJÍO</t>
  </si>
  <si>
    <t xml:space="preserve">CARLOS RIVAS ÁVILA </t>
  </si>
  <si>
    <t>RM/132</t>
  </si>
  <si>
    <t>3278/11055</t>
  </si>
  <si>
    <t xml:space="preserve">PROGRESO, RIO GRANDE, ZAC. </t>
  </si>
  <si>
    <t>ASISTIR A EVENTO DE GRADUACIÓN AL EMSAD PROGRESO</t>
  </si>
  <si>
    <t>3279/3280/11056</t>
  </si>
  <si>
    <t>PL/021</t>
  </si>
  <si>
    <t>REVISIÓN DEL PRESUPUESTO Y ENTREGA DE DOCUMENTACIÓN</t>
  </si>
  <si>
    <t>3281/11057</t>
  </si>
  <si>
    <t xml:space="preserve">FRESNILLO, ZAC. </t>
  </si>
  <si>
    <t>SV/073</t>
  </si>
  <si>
    <t xml:space="preserve">ACUDIR AL CENTRO DE CONCILIACIÓN LABORAL </t>
  </si>
  <si>
    <t>3282/3283</t>
  </si>
  <si>
    <t>RF/044</t>
  </si>
  <si>
    <t>ENTREGA DE INFORMACIÓN DEL AVANCE DE GESTIÓN FINANCIERA 2022</t>
  </si>
  <si>
    <t>3275/3276/3277</t>
  </si>
  <si>
    <t>JESÚS ORDAZ AYALA</t>
  </si>
  <si>
    <t>BOQUILLA DE ARRIBA, RIO GRANDE, ZAC.</t>
  </si>
  <si>
    <t>DDC/013</t>
  </si>
  <si>
    <t>PARTICIPACIÓN DEL GRUPO DE DANZA EN EL JARDÍN DE NIÑOS GENARO CODINA</t>
  </si>
  <si>
    <t>CARLOS RIVAS AVILA</t>
  </si>
  <si>
    <t>ADM/015</t>
  </si>
  <si>
    <t xml:space="preserve">LLEVAR EL VEHICULO A LA FINANCIÓN </t>
  </si>
  <si>
    <t>SUBURBAN VINO</t>
  </si>
  <si>
    <t>3285/11059</t>
  </si>
  <si>
    <t xml:space="preserve">JOSÉ ÁNGEL MONTES OLGUÍN </t>
  </si>
  <si>
    <t>MIGUEL AUZA, ZAC.</t>
  </si>
  <si>
    <t>UED/427</t>
  </si>
  <si>
    <t>IMPARTIR CURSO PROPEDÉUTICO</t>
  </si>
  <si>
    <t>3080/3081/3082/3083/3084/3085/3086</t>
  </si>
  <si>
    <t>JULIO HERNÁNDEZ ÁVALOS</t>
  </si>
  <si>
    <t>DAC/009</t>
  </si>
  <si>
    <t>CURSO DE MÁQUINAS DE CONTROLES EN LA UPZ</t>
  </si>
  <si>
    <t>CHEVY LUV</t>
  </si>
  <si>
    <t>ARTEMIO CAMACHO LIMONES</t>
  </si>
  <si>
    <t>RM/134</t>
  </si>
  <si>
    <t>3286/3287/3288/3289</t>
  </si>
  <si>
    <t>VILLA HIDALGO</t>
  </si>
  <si>
    <t>RH/014</t>
  </si>
  <si>
    <t>LLEVAR PERSONAL PARA COMPRA DE UNIFORMES</t>
  </si>
  <si>
    <t>3290/3291</t>
  </si>
  <si>
    <t>FRANCISCO JAVIER GONZÁLEZ GRO.</t>
  </si>
  <si>
    <t>MIGUEL AUZA. ZAC.</t>
  </si>
  <si>
    <t>UED/430</t>
  </si>
  <si>
    <t>RF/046</t>
  </si>
  <si>
    <t>LLEVAR DEPÓSITO BANCARIO A BBVA</t>
  </si>
  <si>
    <t>UED/432</t>
  </si>
  <si>
    <t>DDC/015</t>
  </si>
  <si>
    <t>EVENTO DEPORTIVO DE BALONCESTOS EQUIPO VARONIL Y FEMENIL</t>
  </si>
  <si>
    <t>RM/135</t>
  </si>
  <si>
    <t>COMPRA DE AGUA PURIFICADA</t>
  </si>
  <si>
    <t>UED/434</t>
  </si>
  <si>
    <t>2517/11493</t>
  </si>
  <si>
    <t>GINA RAMÍREZ MEDRANO</t>
  </si>
  <si>
    <t>ZACATECAS, ZAC</t>
  </si>
  <si>
    <t>RF/047</t>
  </si>
  <si>
    <t xml:space="preserve">ENTREGA DE DOCUMENTACIÓN </t>
  </si>
  <si>
    <t>GUILLERMO RIVERA GALLARDO</t>
  </si>
  <si>
    <t>RF/048</t>
  </si>
  <si>
    <t>REALIZAR DEPÓSITO BANCARIO, LLENAR GARRAFONES DE AGUA Y RECOGER MOBILIARIO DEL ITSZN</t>
  </si>
  <si>
    <t>UED/435</t>
  </si>
  <si>
    <t>RF/049</t>
  </si>
  <si>
    <t>REALIZAR DEPÓSITO BANCARIO (2do. del día)</t>
  </si>
  <si>
    <t>3529/11494</t>
  </si>
  <si>
    <t>LUIS ALONSO HERRERA DÍAZ</t>
  </si>
  <si>
    <t>ADM/016</t>
  </si>
  <si>
    <t>VERIFICAR LAS COLINDANCIAS DEL TERRENO DE LA UNIDAD DE MIGUEL AUZA</t>
  </si>
  <si>
    <t>2519/2520/2521</t>
  </si>
  <si>
    <t>IGNACIO GÓMEZ BÁEZ</t>
  </si>
  <si>
    <t>UED/441</t>
  </si>
  <si>
    <t>JOSÉ FRANCISCO PALOMARES PANTOJA</t>
  </si>
  <si>
    <t>RIO GRANDE,ZAC.</t>
  </si>
  <si>
    <t>RM/138</t>
  </si>
  <si>
    <t>TRAMITAR EL PAGO DE PLACAS EN FINANZAS</t>
  </si>
  <si>
    <t>RF/050</t>
  </si>
  <si>
    <t>2526/3530/11495</t>
  </si>
  <si>
    <t>ALEJANDRO SALDÍVAR CUÉLLAR</t>
  </si>
  <si>
    <t xml:space="preserve">JUAN ALDAMA, ZAC. </t>
  </si>
  <si>
    <t>DAC/015</t>
  </si>
  <si>
    <t>IMPARTIR CURSO A DOCENTES DEL CBTa No. 322</t>
  </si>
  <si>
    <t>RM/137</t>
  </si>
  <si>
    <t>IVÁN DE JESÚS GARCÍA ZAMORA</t>
  </si>
  <si>
    <t>UED/446</t>
  </si>
  <si>
    <t>PEDRO MURO ZÚÑIGA</t>
  </si>
  <si>
    <t>SV/074</t>
  </si>
  <si>
    <t>REUNION EN EL TRIBUNAL LABORAL</t>
  </si>
  <si>
    <t>CARLOS RIVAS ÁVILA</t>
  </si>
  <si>
    <t>RM/139</t>
  </si>
  <si>
    <t>RM/158</t>
  </si>
  <si>
    <t>2522/2523/2524</t>
  </si>
  <si>
    <t>LORENZO ANTONIO DELGADO GUILLÉN</t>
  </si>
  <si>
    <t>UED/455</t>
  </si>
  <si>
    <t>RF/051</t>
  </si>
  <si>
    <t>LLEVAR DEPÓSITO BANCARIO A BBVA Y ENTREGAR DOCUMENTACION EN LA PRESIDENCIA MPAL.</t>
  </si>
  <si>
    <t>RM/141</t>
  </si>
  <si>
    <t>RM/159</t>
  </si>
  <si>
    <t>RF/052</t>
  </si>
  <si>
    <t>REALIZAR DEPÓSITO BANCARIO EN BBVA  DE LOS INGRESOS DE CAJA DEL ITSZN</t>
  </si>
  <si>
    <t>VÍCTOR MANUEL ESPARZA GARCÍA</t>
  </si>
  <si>
    <t>UED/461</t>
  </si>
  <si>
    <t>FRANCISCO JAVIER CRUZ GUILLÉN</t>
  </si>
  <si>
    <t>CALERA DE VÍCTOR ROSALES, ZAC.</t>
  </si>
  <si>
    <t>IIA/018</t>
  </si>
  <si>
    <t>SEGUNDO SEMINARIO DE AGRICULTURA</t>
  </si>
  <si>
    <t>RM/143</t>
  </si>
  <si>
    <t>TRAER GASOLINA PARA MANTENIMIENTO DE JARDÍNES</t>
  </si>
  <si>
    <t>3532/11496</t>
  </si>
  <si>
    <t>COMBUSTIBLE PARA MANTENIMIENTO DE JARDÍNES</t>
  </si>
  <si>
    <t xml:space="preserve">NO </t>
  </si>
  <si>
    <t>APLICA</t>
  </si>
  <si>
    <t>UED/469</t>
  </si>
  <si>
    <t>SV/076</t>
  </si>
  <si>
    <t>TRATAR ASUNTOS EN EL TRIBUNAL LABORAL</t>
  </si>
  <si>
    <t>RM/144</t>
  </si>
  <si>
    <t>REALIZAR VARIAS COMPRAS</t>
  </si>
  <si>
    <t>2529/2530</t>
  </si>
  <si>
    <t>UED/474</t>
  </si>
  <si>
    <t>DDC/017</t>
  </si>
  <si>
    <t>RM/146</t>
  </si>
  <si>
    <t>RM/145</t>
  </si>
  <si>
    <t>RF/053</t>
  </si>
  <si>
    <t>REALIZAR DEPÓSITO BANCARIO BBVA</t>
  </si>
  <si>
    <t>UED/483</t>
  </si>
  <si>
    <t>RM/149</t>
  </si>
  <si>
    <t>SURTIR AGUA PURIFICADA</t>
  </si>
  <si>
    <t>RM/148</t>
  </si>
  <si>
    <t>2531/2532</t>
  </si>
  <si>
    <t>UED/490</t>
  </si>
  <si>
    <t>GUSTAVO PALACIOS FLORES</t>
  </si>
  <si>
    <t>RIO GRANDE, ZAC.</t>
  </si>
  <si>
    <t>RF/054</t>
  </si>
  <si>
    <t>LLEVAR DEPÓSITO BANCARIO BBVA</t>
  </si>
  <si>
    <t>2542/2543/2544/2545</t>
  </si>
  <si>
    <t>INTERNATIONAL (COYOTE IV)</t>
  </si>
  <si>
    <t>LI/011</t>
  </si>
  <si>
    <t>TRASLADO DE ALUMNOS Y DOCENTES A LA UAZ SIGLO XXI</t>
  </si>
  <si>
    <t>FUNCIONA</t>
  </si>
  <si>
    <t>2533/3533/11497</t>
  </si>
  <si>
    <t>ADM/018</t>
  </si>
  <si>
    <t>ENTREGAR DOCUMENTOS OFICIALES Y LLEVAR A LA LIC. AVELINA A LA SEDUZAC</t>
  </si>
  <si>
    <t>MIGUEL AUZA ZAC.</t>
  </si>
  <si>
    <t>IMPARTIR CLASES Y SERVCIO SOCIAL</t>
  </si>
  <si>
    <t>CÉSAR ROLANDO RAMÍREZ</t>
  </si>
  <si>
    <t>TRASLADAR ALUMNOS DEL CBTa 20</t>
  </si>
  <si>
    <t>DG/070</t>
  </si>
  <si>
    <t>ASISTIR AL EVENTO "EMPRENDER PARA CRECER" EN LA UAZ</t>
  </si>
  <si>
    <t>2537/2538/2539</t>
  </si>
  <si>
    <t>DEMOSTRACIÓN Y JUEGOS DEPORTIVOS</t>
  </si>
  <si>
    <t>2540/2541</t>
  </si>
  <si>
    <t>DAGOBERTO ALVARADO ESQUIVEL</t>
  </si>
  <si>
    <t>DDC/019</t>
  </si>
  <si>
    <t>UED/507</t>
  </si>
  <si>
    <t>EVENTO DE BIENVENIDA A LOS ALUMNOS DE NUEVO INGRESO</t>
  </si>
  <si>
    <t>RM/153</t>
  </si>
  <si>
    <t xml:space="preserve">TRAER AGUA </t>
  </si>
  <si>
    <t>RM/152</t>
  </si>
  <si>
    <t>2546/2547/2548</t>
  </si>
  <si>
    <t>RICARDO LÓPEZ GONZÁLEZ</t>
  </si>
  <si>
    <t>UED/511</t>
  </si>
  <si>
    <t>2553/11498</t>
  </si>
  <si>
    <t xml:space="preserve">RIO GRANDE Y ZACATECAS, ZAC. </t>
  </si>
  <si>
    <t>DG/077</t>
  </si>
  <si>
    <t>ACUDIR AL CBTa 20 Y A LA SEDUZAC</t>
  </si>
  <si>
    <t>RM/155</t>
  </si>
  <si>
    <t>RM/156</t>
  </si>
  <si>
    <t>11499/3534</t>
  </si>
  <si>
    <t>COMPRA DE COBUSTIBLES PARA JARDINES</t>
  </si>
  <si>
    <t>UED/521</t>
  </si>
  <si>
    <t>3535/3536</t>
  </si>
  <si>
    <t>DAC/017</t>
  </si>
  <si>
    <t xml:space="preserve">CURSO DE INDUCCIÓN </t>
  </si>
  <si>
    <t>UED/522</t>
  </si>
  <si>
    <t>RF/057</t>
  </si>
  <si>
    <t>TEODORO HERNÁNDEZ RÍOS</t>
  </si>
  <si>
    <t>RM/171</t>
  </si>
  <si>
    <t>2550/2551/2552</t>
  </si>
  <si>
    <t>ZACATECAS, ZAC.</t>
  </si>
  <si>
    <t>ADM/019</t>
  </si>
  <si>
    <t>CAPACITACIÓN EN MATERIA DE CONTROL INTERNO</t>
  </si>
  <si>
    <t>RM/160</t>
  </si>
  <si>
    <t>2555/2556</t>
  </si>
  <si>
    <t>IGNACIO GOMEZ BAEZ</t>
  </si>
  <si>
    <t>UED/540</t>
  </si>
  <si>
    <t>11506/11507/11508/11509/11510</t>
  </si>
  <si>
    <t>RM/161</t>
  </si>
  <si>
    <t>2557/2558/2559/2560/2561/2562/2563/3462 Y 1,000 x trasnf total 11,500</t>
  </si>
  <si>
    <t>SALTILLO</t>
  </si>
  <si>
    <t>RPSS/022</t>
  </si>
  <si>
    <t>LLEVAR ALUMNOS Y DOCENTES A PARTICIPAR EN INNOVATECNM 2022</t>
  </si>
  <si>
    <t>MIGUEL ÁNGEL SOSA LOMBARDO</t>
  </si>
  <si>
    <t>UED/543</t>
  </si>
  <si>
    <t>3541/3542/3543 y 1100 en efvo.</t>
  </si>
  <si>
    <t>DG/080</t>
  </si>
  <si>
    <t>INNOVATECNM 2022</t>
  </si>
  <si>
    <t>RM/172</t>
  </si>
  <si>
    <t>COMPRAS Y TRAER GASOLINA PARA LOS JARDINES</t>
  </si>
  <si>
    <t>11511/11512/11513</t>
  </si>
  <si>
    <t>SV/080</t>
  </si>
  <si>
    <t>ASISTIR A EVENTO DE RENDICIÓN DE CUENTAS</t>
  </si>
  <si>
    <t>11516/11517</t>
  </si>
  <si>
    <t>RF/058</t>
  </si>
  <si>
    <t>NIEVES, ZAC.</t>
  </si>
  <si>
    <t>SV/079</t>
  </si>
  <si>
    <t>ENTREGAR INVITACIONES PARA EL SEMINARIO DE AGRICULTURA SOSTENIBLE</t>
  </si>
  <si>
    <t>2564/3537/3538/11500</t>
  </si>
  <si>
    <t>UED/554</t>
  </si>
  <si>
    <t>UED/555</t>
  </si>
  <si>
    <t>11501/11502/11503/11504/11505</t>
  </si>
  <si>
    <t>DG/081</t>
  </si>
  <si>
    <t>PRIMER INFORME DE GOBIERNO DEL ESTADO</t>
  </si>
  <si>
    <t>11514/11515</t>
  </si>
  <si>
    <t xml:space="preserve">LORETO, RIO GRANDE, ZAC. </t>
  </si>
  <si>
    <t>PL/026</t>
  </si>
  <si>
    <t>LLEVAR MOBILIARIO PARA EVENTO SEMINARIO DE AGRICULTURA SOSTENIBLE</t>
  </si>
  <si>
    <t>INTERNACIONAL (COYOTE IV)</t>
  </si>
  <si>
    <t>PL/027</t>
  </si>
  <si>
    <t>LLEVAR A LOS PARTICIPANTES DEL SEMINARIO DE AGRICULTURA SOSTENIBLE</t>
  </si>
  <si>
    <t>NO</t>
  </si>
  <si>
    <t>3539/3540</t>
  </si>
  <si>
    <t>UED/565</t>
  </si>
  <si>
    <t>RF/060</t>
  </si>
  <si>
    <t>11518/11519/11520/11521/11522</t>
  </si>
  <si>
    <t>RF/059</t>
  </si>
  <si>
    <t>REUNIÓN DE TRABAJO CON LA SECRETARIA DE EDUCACIÓN</t>
  </si>
  <si>
    <t>JOSÉ CRUZ BARRIOS MEDINA</t>
  </si>
  <si>
    <t>ADM/020</t>
  </si>
  <si>
    <t>LAS PALMA</t>
  </si>
  <si>
    <t>IR POR LOS ALUMNOS QUE VIENEN DE SALTILLO, COHA.  A LAS PALMAS Y TRAERLOS A RIO GRANDE</t>
  </si>
  <si>
    <t>RF/063</t>
  </si>
  <si>
    <t>IR A LAS PALMAS A ARREGLAR EL CAMIÓN COYOTE III Y TRAERLO A RIO GRANDE</t>
  </si>
  <si>
    <t>LAS PALMAS Y MIGUEL AUZA</t>
  </si>
  <si>
    <t>RF/061</t>
  </si>
  <si>
    <t>IR POR LOS ALUMNOS QUE VIENEN DE SALTILLO, COHA.  A LAS PALMAS Y LLEVARLOS A MIGUEL AUZA</t>
  </si>
  <si>
    <t>11523/11524/11525</t>
  </si>
  <si>
    <t>RM/</t>
  </si>
  <si>
    <t>LUIS HUMBERTO LOMELI MAGALLANES</t>
  </si>
  <si>
    <t>UED/572</t>
  </si>
  <si>
    <t>AGUASCALIENTES, AGS.</t>
  </si>
  <si>
    <t>DG/083</t>
  </si>
  <si>
    <t>REUNIÓN PARA EL SISTEMA DE EDUCACIÓN EN LÍNEA</t>
  </si>
  <si>
    <t>RM/167</t>
  </si>
  <si>
    <t>MIGUEL ANGEL SOSA LOMBARDO</t>
  </si>
  <si>
    <t>UED/576</t>
  </si>
  <si>
    <t>UED/586</t>
  </si>
  <si>
    <t>SV/081</t>
  </si>
  <si>
    <t>ACUDIR AL TRIBUNAL LABORAL</t>
  </si>
  <si>
    <t>RM/169</t>
  </si>
  <si>
    <t>RF/065</t>
  </si>
  <si>
    <t>COMPRA DE COMBUSTIBLE PARA JARDINES E IR AL JUZGADO</t>
  </si>
  <si>
    <t>UED/587</t>
  </si>
  <si>
    <t>IGNACIO GÓMEZ BAÉZ</t>
  </si>
  <si>
    <t>UED/606</t>
  </si>
  <si>
    <t xml:space="preserve">SOBRERETE, ZAC. </t>
  </si>
  <si>
    <t>SPI/022</t>
  </si>
  <si>
    <t>REUNIRSE CON EL EQUIPO DE INVESTIGADORES DEL ITSZO</t>
  </si>
  <si>
    <t>RM/174</t>
  </si>
  <si>
    <t>RM/176</t>
  </si>
  <si>
    <t>UED/610</t>
  </si>
  <si>
    <t>RM/177</t>
  </si>
  <si>
    <t>RF/067</t>
  </si>
  <si>
    <t>UED/620</t>
  </si>
  <si>
    <t>RF/066</t>
  </si>
  <si>
    <t>REUNIÓN DE TRABAJO EN SEFIN PARA EL PRESUPUESTO DEL CIERRE DEL EJERCICIO 2022</t>
  </si>
  <si>
    <t>UED/621</t>
  </si>
  <si>
    <t xml:space="preserve">JEREZ, ZAC. </t>
  </si>
  <si>
    <t>DG/087</t>
  </si>
  <si>
    <t>LLEVAR ALUMNOS A ENCUENTROS DEPORTIVOS</t>
  </si>
  <si>
    <t>DG/086</t>
  </si>
  <si>
    <t>GASOLINA PARA MANTENIMIENTO DE JARDINES</t>
  </si>
  <si>
    <t>NISSAN GRIS</t>
  </si>
  <si>
    <t>UED/630</t>
  </si>
  <si>
    <t>RM/185</t>
  </si>
  <si>
    <t>RF/070</t>
  </si>
  <si>
    <t>L.C. LUIS ALONSO HERRERA DÍAZ</t>
  </si>
  <si>
    <t>RF/068</t>
  </si>
  <si>
    <t>CAPACITACIÓN OBLIGACIONES DE TRANSPARENCIA</t>
  </si>
  <si>
    <t xml:space="preserve">COL. PROGRESO, RÍO GRANDE, ZAC. </t>
  </si>
  <si>
    <t>DG/089</t>
  </si>
  <si>
    <t>LLEVAR CONTIGENTE CÍVICO A APOYAR EN EL DESFILE</t>
  </si>
  <si>
    <t>FORD AZUL</t>
  </si>
  <si>
    <t>RM/179</t>
  </si>
  <si>
    <t>LLEVAR LA BASURA AL TIRADERO MUNICIPAL</t>
  </si>
  <si>
    <t>LUIS HUMBERTO LOMELÍ MAGALLANES</t>
  </si>
  <si>
    <t>UED/636</t>
  </si>
  <si>
    <t>3480 y 3485</t>
  </si>
  <si>
    <t>ADM/022</t>
  </si>
  <si>
    <t>REUNION DE TRABAJO CON RESPECTO A LOS LINEAMIENTOS PARA EL CONTROL, BAJA Y DESTINO FINAL DE LOS BIENES MUEBLES</t>
  </si>
  <si>
    <t>RM/181</t>
  </si>
  <si>
    <t>RM/183</t>
  </si>
  <si>
    <t>UED/642</t>
  </si>
  <si>
    <t>PL/034</t>
  </si>
  <si>
    <t>ENTREGA DE CARPETAS PARA LA JUNTA DE GOBIERNO</t>
  </si>
  <si>
    <t>IIA/032</t>
  </si>
  <si>
    <t>LLEVAR DOCENTES A REVISIÓN DE LOS PRODUCTOS LACTEOS POMAS</t>
  </si>
  <si>
    <t xml:space="preserve">FCO. R MURGUÍA, JUAN ALDAMA Y MIGUEL AUZA, ZAC. </t>
  </si>
  <si>
    <t>SV/085</t>
  </si>
  <si>
    <t xml:space="preserve">ENTREGAR INVITACIONES PARA LA GRADUACIÓN </t>
  </si>
  <si>
    <t>RF/071</t>
  </si>
  <si>
    <t>UED/652</t>
  </si>
  <si>
    <t>MA. TERESA RODRÍGUEZ BAUTISTA</t>
  </si>
  <si>
    <t>ADM/024</t>
  </si>
  <si>
    <t>LLEVAR PERSONAL QUE VA IMPARTIR CAPACITACIÓN AL PERSONAL ADMINISTRATIVO</t>
  </si>
  <si>
    <t>RM/186</t>
  </si>
  <si>
    <t>JESÚS GERARDO LEAL SALAZAR</t>
  </si>
  <si>
    <t>SV/086</t>
  </si>
  <si>
    <t>RM/184</t>
  </si>
  <si>
    <t>UED/653</t>
  </si>
  <si>
    <t>RF/072</t>
  </si>
  <si>
    <t>TRAER BOCADILLOS PARA LA GRADUACIÓN Y REALIZAR DEPÓSITO BANCARIO</t>
  </si>
  <si>
    <t>MARIO ALBERTO RAMÍREZ SALAS</t>
  </si>
  <si>
    <t>SV/088</t>
  </si>
  <si>
    <t>REUNIÓN CON EL COMITÉ CÍVICO PATRIOTICO Y OFICIALIA MAYOR</t>
  </si>
  <si>
    <t>RM/187</t>
  </si>
  <si>
    <t xml:space="preserve">IR A TRAER UNA LLAVE ESPECIA PARA ARREGLAR EL CAMION INTERNACIONAL </t>
  </si>
  <si>
    <t xml:space="preserve">MIGUEL, AUZA, ZAC. </t>
  </si>
  <si>
    <t>UED/670</t>
  </si>
  <si>
    <t>PL/035</t>
  </si>
  <si>
    <t>III SESIÓN DE LA JUNTA DE GOBIERNO</t>
  </si>
  <si>
    <t>RM/189</t>
  </si>
  <si>
    <t>RM/188</t>
  </si>
  <si>
    <t>TRAER DESAYUNO PARA EL PERSONAL DE SALUD QUE VIENEN A VACUNAR</t>
  </si>
  <si>
    <t>UED/674</t>
  </si>
  <si>
    <t>RF/074</t>
  </si>
  <si>
    <t xml:space="preserve">V. HINOJOSA, RIO GRANDE, ZAC. </t>
  </si>
  <si>
    <t>RF/073</t>
  </si>
  <si>
    <t xml:space="preserve">LLEVAR AL GRUPO DE DANZA </t>
  </si>
  <si>
    <t>RM/191</t>
  </si>
  <si>
    <t>INTERNACIONAL (COYOYE IV)</t>
  </si>
  <si>
    <t>IIA/033</t>
  </si>
  <si>
    <t>LLEVAR ALUMNOS Y DOCENTE AL CICLO DE CONFERENCIAS DE SIMPOSIUM AGROALIMENTARIO"</t>
  </si>
  <si>
    <t>SV/089</t>
  </si>
  <si>
    <t>MESA DE TRABAJO "PROYECTO PARA UNA NUEVA LEY DE ENTIDADES PÚBLICAS PARAESTATALES DEL ESTADO</t>
  </si>
  <si>
    <t>DIA/028</t>
  </si>
  <si>
    <t>ASUNTOS PENDIENTES CON RESIDENCIAS PROFESIONALES</t>
  </si>
  <si>
    <t>UED/684</t>
  </si>
  <si>
    <t>DG/091</t>
  </si>
  <si>
    <t>I SESIÓN EXTRAORDINARIA DE LA COEPES</t>
  </si>
  <si>
    <t>UED/685</t>
  </si>
  <si>
    <t xml:space="preserve">TIRAR BASURA </t>
  </si>
  <si>
    <t>UED/662</t>
  </si>
  <si>
    <t>RM/192</t>
  </si>
  <si>
    <t>RF/075</t>
  </si>
  <si>
    <t>MANUEL IGANACIO SALAS GUZMÁN</t>
  </si>
  <si>
    <t>LI/026</t>
  </si>
  <si>
    <t>CIMAT ZACATECAS</t>
  </si>
  <si>
    <t>RF/076</t>
  </si>
  <si>
    <t>IR A ZACATECAS A TRAER LAS PLAYERAS</t>
  </si>
  <si>
    <t>JAIRO OCIEL ROJAS MOYA</t>
  </si>
  <si>
    <t>UED/714</t>
  </si>
  <si>
    <t xml:space="preserve">TRAER PERSONAL ADMINISTRATIVO A UNA CAPACITACIÓN </t>
  </si>
  <si>
    <t>DG/095</t>
  </si>
  <si>
    <t>ACUDIR A LAS OFICINAS DEL PODER JUDICIAL</t>
  </si>
  <si>
    <t xml:space="preserve">RÍO GRANDE, ZAC. </t>
  </si>
  <si>
    <t>RM/194</t>
  </si>
  <si>
    <t>LLEVAR DEPÓSITO BANCARIO</t>
  </si>
  <si>
    <t>DG/096</t>
  </si>
  <si>
    <t>MESA DE TRABAJO "DEMANDAS LABORALES Y LAUDOS"</t>
  </si>
  <si>
    <t>COMPRAS Y ENTREGAR INVITACIONES</t>
  </si>
  <si>
    <t>UED/708</t>
  </si>
  <si>
    <t>DG/093</t>
  </si>
  <si>
    <t>UED/719</t>
  </si>
  <si>
    <t>TRAER Y LLEVAR ALUMNOS A PARTICIPAR EN EL DESFILE DE ANIVERSARIO</t>
  </si>
  <si>
    <t>ADM/026</t>
  </si>
  <si>
    <t>LLEVAR AL TAMBORAZO EN EN EL RECORRIDO DEL DESFILE</t>
  </si>
  <si>
    <t>JUANA MOTA</t>
  </si>
  <si>
    <t>COMBUSTIBLE PARA USARSE EN EL DESFILE</t>
  </si>
  <si>
    <t>RF/078</t>
  </si>
  <si>
    <t>LLEVAR DOCUMENTACIÓN OFICIAL</t>
  </si>
  <si>
    <t>ADM/027</t>
  </si>
  <si>
    <t>REVISAR Y TRAER EL CAMIÓN DINA (COYOTE III)</t>
  </si>
  <si>
    <t xml:space="preserve">FUE UTILIDADO PARA IR A TRAER EL CAMIÓN DINA BLANCO QUE SE QUEDÓ POR FALLAS MECÁNICAS DURANTE LA COMISIÓN ASIGNADA PARA TRAER Y LLEVAR ALUMNOS DE LA UNIDAD A DISTANCIA PARA PARTICIPAR EN EL DESFILE DL XXI ANIVERSARIO </t>
  </si>
  <si>
    <t>UED/722</t>
  </si>
  <si>
    <t>TRAER Y LLEVAR ALUMNOS A PARTICIPAR EN LAS MINI OLIMPIADAS</t>
  </si>
  <si>
    <t>PEBETERO</t>
  </si>
  <si>
    <t>SE UTILIZARÁ PARA EL ENCENDIDO DEL PEBETERO OLIMPICO</t>
  </si>
  <si>
    <t>ANTONIA MÍRELES MEDINA</t>
  </si>
  <si>
    <t>SPI/026</t>
  </si>
  <si>
    <t>PARTICIPAR EN EXPO-CIENCIAS ZACATECAS 2022</t>
  </si>
  <si>
    <t>UED/738</t>
  </si>
  <si>
    <t>TRAER Y LLEVAR ALUMNOS DE LA UNIDAD A DISTANCIA A PARTICIPAR EN LAS MINI OLIMPIADAS DEL XXXI ANIVERSARIO</t>
  </si>
  <si>
    <t>DG/097</t>
  </si>
  <si>
    <t xml:space="preserve">REUNIÓN DE TRABAJO CON LAS SECRETARIA DE EDUCACIÓN </t>
  </si>
  <si>
    <t>RM/198</t>
  </si>
  <si>
    <t>TIRAR LA BASURA EN BASURERO MUNICIPAL</t>
  </si>
  <si>
    <t>RM/196</t>
  </si>
  <si>
    <t>RF/079</t>
  </si>
  <si>
    <t>UED/746</t>
  </si>
  <si>
    <t>DG/098</t>
  </si>
  <si>
    <t>RM/199</t>
  </si>
  <si>
    <t>ÁLVARO MANZANARES SALAS</t>
  </si>
  <si>
    <t>RM/200</t>
  </si>
  <si>
    <t>UED/750</t>
  </si>
  <si>
    <t>RF/080</t>
  </si>
  <si>
    <t>LLEVAR A LA DIRECTORA A TRAER EL VEHÍCULO OFICIAL DE NUEVO</t>
  </si>
  <si>
    <t>TRANSF</t>
  </si>
  <si>
    <t>KIA</t>
  </si>
  <si>
    <t>DE ZACATECAS A RIO GRANDE</t>
  </si>
  <si>
    <t>TRAERLO DE LA AGENCIA</t>
  </si>
  <si>
    <t>UED/760</t>
  </si>
  <si>
    <t>RM/202</t>
  </si>
  <si>
    <t>RF/081</t>
  </si>
  <si>
    <t xml:space="preserve">LLEVAR DEPÓSITO BANCARIO </t>
  </si>
  <si>
    <t>RM/203</t>
  </si>
  <si>
    <t>UED/761</t>
  </si>
  <si>
    <t>ADM/028</t>
  </si>
  <si>
    <t>VERIFICACIÓN Y PLAQUEO DEL VEHÍCULO NUEVO</t>
  </si>
  <si>
    <t>SV/092</t>
  </si>
  <si>
    <t>ASISITIR A LA CASA DE LA JUSTICIA</t>
  </si>
  <si>
    <t>UED/770</t>
  </si>
  <si>
    <t>MANTENIMIENTO DE JARDÍNES (APOYO EN EL PANTEÓN)</t>
  </si>
  <si>
    <t>MANTENIMIENTO DE JARDÍNES</t>
  </si>
  <si>
    <t xml:space="preserve">LLEVAR ALUMNOS BECADOS AL PANTEON A SERVICIO COMUNITARIO </t>
  </si>
  <si>
    <t>RM/204</t>
  </si>
  <si>
    <t>RF/082</t>
  </si>
  <si>
    <t xml:space="preserve">SAN LORENZO, RÍO GRANDE, ZAC. </t>
  </si>
  <si>
    <t>DDC/044</t>
  </si>
  <si>
    <t>LLEVAR AL CONTIGENTE CÍVICO Y ESCOLTA A PARTICIPAR</t>
  </si>
  <si>
    <t>UED/776</t>
  </si>
  <si>
    <t>SV/093</t>
  </si>
  <si>
    <t>PL/036</t>
  </si>
  <si>
    <t>LLEVAR DOCUMENTACIÓN DE PRESUPUESTO</t>
  </si>
  <si>
    <t>RM/205</t>
  </si>
  <si>
    <t>RM/206</t>
  </si>
  <si>
    <t>UED/779</t>
  </si>
  <si>
    <t>SOMBRERETE, ZAC.</t>
  </si>
  <si>
    <t>SV/095</t>
  </si>
  <si>
    <t>IR A TRAER EL VEHÍCULO QUE ESTA PRESTANDO SOMBRETETE</t>
  </si>
  <si>
    <t>TRANSFERENCIA</t>
  </si>
  <si>
    <t>TOYOTA</t>
  </si>
  <si>
    <t>SV/094</t>
  </si>
  <si>
    <t>DG/102</t>
  </si>
  <si>
    <t>SPI/027</t>
  </si>
  <si>
    <t>RM/208</t>
  </si>
  <si>
    <t>UED/792</t>
  </si>
  <si>
    <t>ELENO SAMANIEGO CRUZ</t>
  </si>
  <si>
    <t>DG/105</t>
  </si>
  <si>
    <t>INAUGURACIÓN DE LA I CUMBRE DE INNOVATECNM 2022</t>
  </si>
  <si>
    <t>RM/210</t>
  </si>
  <si>
    <t>TIRAR BASURA EN EL TIRADERO MUNICIPAL</t>
  </si>
  <si>
    <t>RF/083</t>
  </si>
  <si>
    <t>LLEVAR DEPÓSIT BANCARIO BBVA</t>
  </si>
  <si>
    <t>RM/209</t>
  </si>
  <si>
    <t>UED/793</t>
  </si>
  <si>
    <t>HUGO ANTONIO LETECHIPÍA CHÁVEZ</t>
  </si>
  <si>
    <t>UED/797</t>
  </si>
  <si>
    <t>SV/096</t>
  </si>
  <si>
    <t>ACUDIR AL JUZGADO LABORAL</t>
  </si>
  <si>
    <t>DG/107</t>
  </si>
  <si>
    <t>REUNIÓN DE TRABAJO SEDUZAC</t>
  </si>
  <si>
    <t>UED/802</t>
  </si>
  <si>
    <t>RM/211</t>
  </si>
  <si>
    <t>LLENAR GARRAFONES DE AGUA</t>
  </si>
  <si>
    <t>RM/212</t>
  </si>
  <si>
    <t>RF/085</t>
  </si>
  <si>
    <t>3226, 3227, 3228, 3243</t>
  </si>
  <si>
    <t>UED/810</t>
  </si>
  <si>
    <t>RF/084</t>
  </si>
  <si>
    <t>CAPACITACIÓN SOBRE LA RECUPERACIÓN DEL ISR</t>
  </si>
  <si>
    <t>RÍO GRANDE, ZAC</t>
  </si>
  <si>
    <t>RM/215</t>
  </si>
  <si>
    <t xml:space="preserve">LA FLORIDA, RÍO GRANDE, ZAC. </t>
  </si>
  <si>
    <t>UED/814</t>
  </si>
  <si>
    <t>SV/099</t>
  </si>
  <si>
    <t>IR A RECOGER AL CHOFER QUE LLEVÓ EL VENHÍCULO DEL ITSO</t>
  </si>
  <si>
    <t>DG/110</t>
  </si>
  <si>
    <t xml:space="preserve">TRASLADAR AL TAMBORAZO </t>
  </si>
  <si>
    <t xml:space="preserve">EMILIANO ZAPATA, RÍO GRANDE, ZAC. </t>
  </si>
  <si>
    <t>DG/109</t>
  </si>
  <si>
    <t>RM/216</t>
  </si>
  <si>
    <t>ABASTECIMIENTO DE MÁQUINAS PARA LOS JARDÍNES</t>
  </si>
  <si>
    <t>DG/111</t>
  </si>
  <si>
    <t>PARTICIPAR EN EL DESFILE DEL DÍA DE MUERTOS</t>
  </si>
  <si>
    <t>DG/112</t>
  </si>
  <si>
    <t>VISITA DE TRABAJO A LA UNIDAD A DISTANCIA</t>
  </si>
  <si>
    <t>DG/113</t>
  </si>
  <si>
    <t>ENTREGA DE DOCUMENTACIÓN OFICIAL A VARIAS DEPENDENCIAS</t>
  </si>
  <si>
    <t>UED/817</t>
  </si>
  <si>
    <t>UED/826</t>
  </si>
  <si>
    <t>RM/217</t>
  </si>
  <si>
    <t>TIRADERO MUNICIPAL TIRAR BASURA</t>
  </si>
  <si>
    <t>05-08/11/2022</t>
  </si>
  <si>
    <t>SN JUAN IXTAYOPAN, CD MX</t>
  </si>
  <si>
    <t>DG/114</t>
  </si>
  <si>
    <t>REUNIÓN NACIONAL DE DIRECTORES</t>
  </si>
  <si>
    <t>UED/832</t>
  </si>
  <si>
    <t>RM/218</t>
  </si>
  <si>
    <t>UED/838</t>
  </si>
  <si>
    <t>RF/086</t>
  </si>
  <si>
    <t>LLEVAR DEPÓSITOS AL BANCO</t>
  </si>
  <si>
    <t>UED/848</t>
  </si>
  <si>
    <t>GUADALUPE, ZAC</t>
  </si>
  <si>
    <t>DG/116</t>
  </si>
  <si>
    <t>REVISIÓN DE CARPETA PARA LA JUNTA DE GOBIERNO EN LA SRIA. DE EDUCACIÓN</t>
  </si>
  <si>
    <t>VICTOR MANUEL ESPARZA GARCÍA</t>
  </si>
  <si>
    <t>UED/859</t>
  </si>
  <si>
    <t>SV/101</t>
  </si>
  <si>
    <t>TRIBUNAL LABORAL</t>
  </si>
  <si>
    <t>RF/087</t>
  </si>
  <si>
    <t>LLEVAR DOCUMENTOS OFICIALES SRIA. FINANZAS</t>
  </si>
  <si>
    <t>10y11/11/2022</t>
  </si>
  <si>
    <t>MORELIA, MICH.</t>
  </si>
  <si>
    <t>DG/118</t>
  </si>
  <si>
    <t>RECONOCIMIENTO DEL ANFEI</t>
  </si>
  <si>
    <t>UED/858</t>
  </si>
  <si>
    <t>SV/104</t>
  </si>
  <si>
    <t>ASISTIR FERIA REGIONAL FINANCIAMIENTO PARA PYMES</t>
  </si>
  <si>
    <t>N/R</t>
  </si>
  <si>
    <t>RF/088</t>
  </si>
  <si>
    <t>UED/867</t>
  </si>
  <si>
    <t>UED/870</t>
  </si>
  <si>
    <t>INTERNACIONAL</t>
  </si>
  <si>
    <t>REQ.</t>
  </si>
  <si>
    <t>ABASTECIMIENTO DE VEHICULO</t>
  </si>
  <si>
    <t>DG/123</t>
  </si>
  <si>
    <t>RM/227</t>
  </si>
  <si>
    <t>IEM/007</t>
  </si>
  <si>
    <t>DG/124</t>
  </si>
  <si>
    <t>REVISIÓN CARPETA JUNTA DE GOBIERNO</t>
  </si>
  <si>
    <t>RM/229</t>
  </si>
  <si>
    <t>RM/228</t>
  </si>
  <si>
    <t>RF/90</t>
  </si>
  <si>
    <t>REALIZAR DEPOSITOS DE CAJA DEL ITSZN A BBVABANCOMER</t>
  </si>
  <si>
    <t>UED/881</t>
  </si>
  <si>
    <t>TETILLAS, ZAC.</t>
  </si>
  <si>
    <t>SIP/034</t>
  </si>
  <si>
    <t>IMPARTIR CURSO A TELEBACHILLERATO</t>
  </si>
  <si>
    <t>UED/882</t>
  </si>
  <si>
    <t>RF/091</t>
  </si>
  <si>
    <t>ENTREGA DE DOCTOS SFP</t>
  </si>
  <si>
    <t>SPI/035</t>
  </si>
  <si>
    <t>CONFERENCIA DE CIENCIAS Y TECNOLOGIA</t>
  </si>
  <si>
    <t>IIA/038</t>
  </si>
  <si>
    <t>RECOLECCION DE LECHE A LICONSA PARA PRÁCTICA</t>
  </si>
  <si>
    <t>RM/230</t>
  </si>
  <si>
    <t>RM/231</t>
  </si>
  <si>
    <t>LLENAR GARRAFONES DE AGUA PARA EL SUMINISTRO EN EL ITSZN</t>
  </si>
  <si>
    <t>LCO/008</t>
  </si>
  <si>
    <t xml:space="preserve">ASISTIR A UED ATENCION ALUMNOS </t>
  </si>
  <si>
    <t>SV/107</t>
  </si>
  <si>
    <t>IMPARTIR CURSO DE INDUCCION RESIDENCIAS PROFESIONALES</t>
  </si>
  <si>
    <t>RM/234</t>
  </si>
  <si>
    <t>UED/891</t>
  </si>
  <si>
    <t>IMPARTIR CLASES DE INGLES</t>
  </si>
  <si>
    <t>RM/233</t>
  </si>
  <si>
    <t xml:space="preserve">LLEVAR LA TRAILA A DECORAR PARA DESFILE Y TIRAR BASURA </t>
  </si>
  <si>
    <t>SV/106</t>
  </si>
  <si>
    <t>APOYAR CARRO ALEGORICO DESFILE 20 DE NOV 2022</t>
  </si>
  <si>
    <t>UED/895</t>
  </si>
  <si>
    <t>YAHAIRA TANAIRI JIMÉNEZ REYES</t>
  </si>
  <si>
    <t>PL/042</t>
  </si>
  <si>
    <t>ASISTIR CAPACITACIÓN OBLIGACIONES SISTEMA DE CONTROL INTERNO</t>
  </si>
  <si>
    <t>DG/127</t>
  </si>
  <si>
    <t>ASISTIR SESION INSTALACION DE SUBCOMITE DE INVESTIGACIÓN</t>
  </si>
  <si>
    <t>UED/905</t>
  </si>
  <si>
    <t>RM/235</t>
  </si>
  <si>
    <t>RECOGER TRAILA Y TIRAR BASURA</t>
  </si>
  <si>
    <t>ZACATECAS,ZAC.</t>
  </si>
  <si>
    <t>PL/045</t>
  </si>
  <si>
    <t>ENTREGAR DOCTOS DE LA CARPETA DE JUNTA DE GOBIERNO</t>
  </si>
  <si>
    <t>RF/093</t>
  </si>
  <si>
    <t xml:space="preserve">RELIZAR DEPOSITOS A LA SUCURSAL BBVA DE LA CAJA DEL ITSZN </t>
  </si>
  <si>
    <t>COYOTE III</t>
  </si>
  <si>
    <t>LCO/010</t>
  </si>
  <si>
    <t>TRASLADAR ALUMNOS DE CP A CONFERENCIA EN LA SALA AUDIOVISUAL Q1 DEL ITSZN</t>
  </si>
  <si>
    <t>RM/237</t>
  </si>
  <si>
    <t>UED/906</t>
  </si>
  <si>
    <t>PL/047</t>
  </si>
  <si>
    <t>ENTREGAR INVITACIONES JUNTA DE GOBIERNO</t>
  </si>
  <si>
    <t>YASSMIN EDITH IBARRA ORDAZ</t>
  </si>
  <si>
    <t>RH/019</t>
  </si>
  <si>
    <t>ASISTIR TALLER PRACTICO LLENADO DE FORMATOS DEL INVENTARIO Y DEL CATALOGO PARA SISTEMAS DE DATOS PERSONALES</t>
  </si>
  <si>
    <t>RM/238</t>
  </si>
  <si>
    <t>COMPRAS/ REALIZAR DEPOSITOS AL BANCO</t>
  </si>
  <si>
    <t>RM/239</t>
  </si>
  <si>
    <t>LLENAR GARRAFONES DE AGUA PURIFICADA</t>
  </si>
  <si>
    <t>RM/241</t>
  </si>
  <si>
    <t>UED/915</t>
  </si>
  <si>
    <t>DG/130</t>
  </si>
  <si>
    <t>ASISTIR JUNTA DE GOBIERNO</t>
  </si>
  <si>
    <t>ADM/029</t>
  </si>
  <si>
    <t>ACUDIR A LA SUCURSAL BANCARIA PARA LA APERTURA DE CUENTA DEL FEDERAL</t>
  </si>
  <si>
    <t>UED/</t>
  </si>
  <si>
    <t>JOSE MARIA SALAS TORRES</t>
  </si>
  <si>
    <t>CC/006</t>
  </si>
  <si>
    <t>REVISION DEL RELOJ CHECADOR</t>
  </si>
  <si>
    <t>UED/950</t>
  </si>
  <si>
    <t>JOSÉ ANGEL MONTES OLGUIN</t>
  </si>
  <si>
    <t>DIA/034</t>
  </si>
  <si>
    <t>ASISTIR INSTALACIONES DEL COZCYT</t>
  </si>
  <si>
    <t>UED/937</t>
  </si>
  <si>
    <t>LCO/012</t>
  </si>
  <si>
    <t>ASISTIR A EXPO-ORIENTA CECYTEZ</t>
  </si>
  <si>
    <t>RF/095</t>
  </si>
  <si>
    <t>UED/941</t>
  </si>
  <si>
    <t>JUAN MORALES CRUZ</t>
  </si>
  <si>
    <t>IIA/040</t>
  </si>
  <si>
    <t>REALIZAR PRACTICAS DE LABORATORIO UNIDAD DE CIENCIAS QUIMICAS DE LA UAZ</t>
  </si>
  <si>
    <t>RM/244</t>
  </si>
  <si>
    <t>LCO/014</t>
  </si>
  <si>
    <t>ASISTIR A EXPO-ORIENTA Cbta20</t>
  </si>
  <si>
    <t>UED/939</t>
  </si>
  <si>
    <t>IMPARTIR CLASES INGLES</t>
  </si>
  <si>
    <t>ADM/030</t>
  </si>
  <si>
    <t>PL/050</t>
  </si>
  <si>
    <t>TRALADAR SUBDIR. PLANEACION A CAPACITACIÓN</t>
  </si>
  <si>
    <t>RF/096</t>
  </si>
  <si>
    <t>REUNION DE TRABAJO SEFIN</t>
  </si>
  <si>
    <t>SPI/042</t>
  </si>
  <si>
    <t>ASISTIR EVENTO EMPRESA DAComp</t>
  </si>
  <si>
    <t>PROGRESO DE ALFONSO MEDINA</t>
  </si>
  <si>
    <t>DG/143</t>
  </si>
  <si>
    <t>APOYO CAMPAÑA DE VACUNACION COVID-19</t>
  </si>
  <si>
    <t>JAQUELINE DELFIN SANCHEZ</t>
  </si>
  <si>
    <t>DG/136</t>
  </si>
  <si>
    <t>UED/961</t>
  </si>
  <si>
    <t>RF/097</t>
  </si>
  <si>
    <t>REUNION DE LA FUNCIÓN PÚBLICA</t>
  </si>
  <si>
    <t>RM/245</t>
  </si>
  <si>
    <t>RM/246</t>
  </si>
  <si>
    <t>LLEVAR A LLENAR LOS GARRAFONES DE AGUA PURIFICADA</t>
  </si>
  <si>
    <t>SAN LUIS POTOSI, SLP</t>
  </si>
  <si>
    <t>SPI/044</t>
  </si>
  <si>
    <t>ASISTIR EXPOCIENCIA NACIONAL 2022</t>
  </si>
  <si>
    <t>UED/958</t>
  </si>
  <si>
    <t>PL/051</t>
  </si>
  <si>
    <t>REUNION DE TRABAJO</t>
  </si>
  <si>
    <t>RF/099</t>
  </si>
  <si>
    <t>LLEVAR DEPOSITOS A LA SUC. BANCARIA</t>
  </si>
  <si>
    <t>UED/957</t>
  </si>
  <si>
    <t>RF/100</t>
  </si>
  <si>
    <t xml:space="preserve">ACUDIR SUC. BANCARIA  </t>
  </si>
  <si>
    <t>RM/250</t>
  </si>
  <si>
    <t>UED/953</t>
  </si>
  <si>
    <t>RF/101</t>
  </si>
  <si>
    <t>ENTREGA DOCUMENTOS SEFIN</t>
  </si>
  <si>
    <t>MAZATLAN, SIN.</t>
  </si>
  <si>
    <t>DG/153</t>
  </si>
  <si>
    <t>TRASLADO DE PERSONAL A EVENTO FOLKCLORICO</t>
  </si>
  <si>
    <t>DG/154</t>
  </si>
  <si>
    <t>TRASLADO GRUPO DE DANZA ASISTENCIA EVENTO DANZABEL DEL 9 AL 11 DE DIC. 2022</t>
  </si>
  <si>
    <t>UED/963</t>
  </si>
  <si>
    <t xml:space="preserve">OPTRA </t>
  </si>
  <si>
    <t>ARTEMIO CAMACHO LIMONES Y JOSÉ MANUEL MORALES</t>
  </si>
  <si>
    <t>RM/251 Y RF/102</t>
  </si>
  <si>
    <t>COMPRAS Y DEPÓSITO A SUC. BANCARIA</t>
  </si>
  <si>
    <t>SE/017</t>
  </si>
  <si>
    <t>ENTREGA DE CONVOCATORIAS JUNTA DE GOBIERNO</t>
  </si>
  <si>
    <t>SE/016</t>
  </si>
  <si>
    <t>RF/103</t>
  </si>
  <si>
    <t>RM/252</t>
  </si>
  <si>
    <t>ADM/031</t>
  </si>
  <si>
    <t>SUCURSAL BANCARIA APERTURA DE CUENTA</t>
  </si>
  <si>
    <t>DG/160</t>
  </si>
  <si>
    <t>GESTIONAR RECURSOS A LA SECRETARÍA DE EDUCACIÓN</t>
  </si>
  <si>
    <t>DIA/038</t>
  </si>
  <si>
    <t xml:space="preserve">ACUDIR A LA SECRETARÍA DE FINANZAS DEL ESTADO </t>
  </si>
  <si>
    <t>LUIS ALONSO HERRERA DIAZ</t>
  </si>
  <si>
    <t>RF/104</t>
  </si>
  <si>
    <t>ACUDIR A LA DIRECCIÓN DE GESTIÓN FINANCIERA DEL SECTOR EDUCATIVO A UNA REUNIÓN DE TRABAJO</t>
  </si>
  <si>
    <t>GESTIÓN FINANCIERA AL SECTOR EDUCATIVO</t>
  </si>
  <si>
    <t>ACUDIR A LA SEFIN ENTREGA DOCUMENTOS</t>
  </si>
  <si>
    <t>ACUDIR A SEFIN Y SAT</t>
  </si>
  <si>
    <t>MIRIAM KARINA JUÁREZ CANALES</t>
  </si>
  <si>
    <t>IR A COMPRAS</t>
  </si>
  <si>
    <t>MA LILIA LUNA ZUÑIGA</t>
  </si>
  <si>
    <t>ASISTIR REUNIÓN DE TRABAJO</t>
  </si>
  <si>
    <t xml:space="preserve">LLEVAR INFORMACIÓN CTA. PÚBLICA </t>
  </si>
  <si>
    <t>LLEVAR Y TRAER GARRAFONES CON AGUA PURIFICADA</t>
  </si>
  <si>
    <t>ASISTIR FORO CONSULTORÍA PARA LA ESTATEGIA ESTATAL PARA LA CONSTRUCCIÓN DE LA PAZ</t>
  </si>
  <si>
    <t>ENTEGA DOCTOS SRIA. FUNCIÓN PÚBLICA , SEFIN Y SRIA. EDUCACIÓN</t>
  </si>
  <si>
    <t>ACUDIR CAPACITACIÓN PRESENCIAL DE REGLAMENTACIÓN MUNICIPAL</t>
  </si>
  <si>
    <t xml:space="preserve">ACUDIR A SUC. BANCARIA DEPOSITOS EN VENTANILLA </t>
  </si>
  <si>
    <t>IR A TIRAR LA BASURA AL RELLENO SANITARIO MUNICIPAL</t>
  </si>
  <si>
    <t>RM/010</t>
  </si>
  <si>
    <t>UED/001</t>
  </si>
  <si>
    <t>TRASLADO DOCENTES IMPARTIR CLASES UNIDAD MIGUEL AUZA</t>
  </si>
  <si>
    <t>UED/007</t>
  </si>
  <si>
    <t xml:space="preserve">REUNION DE TRABAJO EN UNIDAD A DISTANCIA </t>
  </si>
  <si>
    <t>TRASLADO DOCENTES IMPARTIR CLASES</t>
  </si>
  <si>
    <t>ACUDIR A LLENAR GARRAFONES DE AGUA PURIFICADA</t>
  </si>
  <si>
    <t>ENTREGA REPORTES CAJA SEFIN</t>
  </si>
  <si>
    <t>HUGO ANTONIO LETECHIPIA CHÁVEZ</t>
  </si>
  <si>
    <t>ASISTIR EJERCICIO RENDICION DE CTAS IZAI</t>
  </si>
  <si>
    <t xml:space="preserve">RICARDO LÓPEZ GONZALEZ </t>
  </si>
  <si>
    <t>UED/021</t>
  </si>
  <si>
    <t>RM/014</t>
  </si>
  <si>
    <t>APLICAR EXÁMEN DE UBICACIÓN IDIOMA INGLES</t>
  </si>
  <si>
    <t>RF/011</t>
  </si>
  <si>
    <t>ACUDIR A SUC. BANCARIA INFORMACION DE CANCELACIÓN DE CUENTA Y TRASLADAR PERSONAL QUE RECOGERA EL VEHICULO OFICIAL EN AGENCIA POR SERVICIO</t>
  </si>
  <si>
    <t>IGNACIO GÓMEZ BAEZ</t>
  </si>
  <si>
    <t>UED/031</t>
  </si>
  <si>
    <t>COMPRAS Y DEPOSITOS DE CAJA</t>
  </si>
  <si>
    <t>REQ. 04323</t>
  </si>
  <si>
    <t>ABASTECIMIENTO DE IMPLE MENTOS DE JARDINERIA</t>
  </si>
  <si>
    <t>MA. TERESA RODRIGUEZ BAUTISTA</t>
  </si>
  <si>
    <t>ADM/005</t>
  </si>
  <si>
    <t>ENTREGA DOCTOS. FUNCIÓN PÚBLICA Y RECOGER KIA EN AGENCIA POR SERVICIO</t>
  </si>
  <si>
    <t>ACUDIR A SUC. BANCARIA REALIZAR DEPOSITOS DE CAJA DEL INSTITUTO</t>
  </si>
  <si>
    <t>UED/040</t>
  </si>
  <si>
    <t>UED/048</t>
  </si>
  <si>
    <t>TRASLADO DOCENTES INGLES A IMPARTIR CLASES Y PERSONAL DEL DEPTO. DE SERVICIO SOCIAL A DAR PLATICA ALUMNOS DE LA UMA</t>
  </si>
  <si>
    <t>REUNION DE TRABAJO PRESUPUESTO 2023</t>
  </si>
  <si>
    <t>RM/019</t>
  </si>
  <si>
    <t>ATENDER REUNION CON PRESIDENTE MPAL.</t>
  </si>
  <si>
    <t>JUAN ANGEL ROSALES ALBA</t>
  </si>
  <si>
    <t>UED/052</t>
  </si>
  <si>
    <t>JUAN ALDAMA, ZAC.</t>
  </si>
  <si>
    <t>ACUDIR AUDIENCIA PÚBLICA GOBERNADOR DEL EDO.</t>
  </si>
  <si>
    <t>LUIS MANUEL GÓMEZ GÁMEZ</t>
  </si>
  <si>
    <t>DG/016</t>
  </si>
  <si>
    <t>RF/015</t>
  </si>
  <si>
    <t>ACUDIR A SUC. BANCARIA REALIZAR DEPOSITOS DE CAJA DEL INSTITUTO Y COMPRAS</t>
  </si>
  <si>
    <t>UED/065</t>
  </si>
  <si>
    <t>RM/022</t>
  </si>
  <si>
    <t>RM/023</t>
  </si>
  <si>
    <t>UED/072</t>
  </si>
  <si>
    <t>ACUDIR A LA CFE Y SUCURSAL BANCARIA</t>
  </si>
  <si>
    <t>FRESNILLO, ZAC.</t>
  </si>
  <si>
    <t xml:space="preserve">ASISTIR CEREMONIA DE GRADUCACIÓN UPZ </t>
  </si>
  <si>
    <t>UED/083</t>
  </si>
  <si>
    <t>VISITA DIFERENTES EMPRESAS EN RIO GRANDE PARA HACER CONVENIOS PARA NUESTRO ALUMN OS PUEDAN REALIZAR EL SERVICIO SOCIAL Y RESIDENCIAS PROFESIONALES</t>
  </si>
  <si>
    <t>UED/090</t>
  </si>
  <si>
    <t>UED/097</t>
  </si>
  <si>
    <t>UED/104</t>
  </si>
  <si>
    <t>DG/019</t>
  </si>
  <si>
    <t>ACUDIR DESPACHO CONTABLE DÁVILA DEL REAL A FIRMAR RESULTADOS DE LA AUDITORIA EJERICIO 2021</t>
  </si>
  <si>
    <t>REQ. '08023</t>
  </si>
  <si>
    <t>PARA JARDINES</t>
  </si>
  <si>
    <t>LI/001</t>
  </si>
  <si>
    <t>PARTICIPAR EN EL EVENTO HACKCIMAT CONVOCADO POR COZCyT</t>
  </si>
  <si>
    <t>SUSANA RODRÍGUEZ ZÚÑIGA</t>
  </si>
  <si>
    <t>ENTREGA DE CONVOCATORIA I SESION ORDINARIA EN LAS DIFERENTES DEPENDENCIAS</t>
  </si>
  <si>
    <t>UED/112</t>
  </si>
  <si>
    <t>MIGUEL ANGEL VALDEZ PARGAS</t>
  </si>
  <si>
    <t>DG/025</t>
  </si>
  <si>
    <t>ACOMPAÑAR A LA DIRECTORA CEREMONIA DE GRADUACIÓN SWL ITSZO</t>
  </si>
  <si>
    <t>RM/031</t>
  </si>
  <si>
    <t>REALIZAR DEPÓSITO BANCARIO DEL ITSZN A LA SUCURSAL DE BBVA RIO GRANDE</t>
  </si>
  <si>
    <t>PARTICIPAR FORO DE CONSULTA PARA EL PROYECTO DE LEY ESTATAL</t>
  </si>
  <si>
    <t>FCO. JAVIER GONZÁLEZ GUERRERO</t>
  </si>
  <si>
    <t>DIA/007</t>
  </si>
  <si>
    <t xml:space="preserve">ASISTIR AL FORO DE CONSULTA ARA EL PROYECTO DE LEY ESTATAL DE EDUCACIÓN SUPERIOR </t>
  </si>
  <si>
    <t>ACUDIR A LA I SESIÓN ORDINARIA DE LA JUNTA DE GOBIERNO</t>
  </si>
  <si>
    <t>UED/116</t>
  </si>
  <si>
    <t>RF/020</t>
  </si>
  <si>
    <t>MIGUE AUZA, ZAC.</t>
  </si>
  <si>
    <t>UED/121</t>
  </si>
  <si>
    <t xml:space="preserve">JOSÉ MANUEL MORALES </t>
  </si>
  <si>
    <t>RM/032</t>
  </si>
  <si>
    <t>RM/034</t>
  </si>
  <si>
    <t>RM/035</t>
  </si>
  <si>
    <t>JUAN SALVADOR PARDO RICALDAY</t>
  </si>
  <si>
    <t>UED/126</t>
  </si>
  <si>
    <t>ENTREGA DE DOCUMENTOS OFICIALES SEFIN</t>
  </si>
  <si>
    <t>CAMION</t>
  </si>
  <si>
    <t>REQ. 11623</t>
  </si>
  <si>
    <t xml:space="preserve">PARA EL ENCEDIDO DEL CAMIÓN </t>
  </si>
  <si>
    <t>JARDINES</t>
  </si>
  <si>
    <t>REQ. 11923</t>
  </si>
  <si>
    <t>UED/136</t>
  </si>
  <si>
    <t>RF/022</t>
  </si>
  <si>
    <t>REALIZAR DEPOSITOS DE LA CAJA DEL ITSZN A LA SUCURSAL BANCARIA BBVA</t>
  </si>
  <si>
    <t>CONCENTRAR PERSONAL DE LA UNIDAD A DISTANCIA MIGUEL AUZA A LAS INSTALACIONES DEL TECNOLÓGICO DE RIO GRANDE</t>
  </si>
  <si>
    <t>ACUDIR AL BANCO A REALIZAR TRÁMITES INHERENTES AL ITSZN</t>
  </si>
  <si>
    <t>UED/144</t>
  </si>
  <si>
    <t>UED/151</t>
  </si>
  <si>
    <t>Entrega de convocatorias de junta de gobierno extraordinaria 2023</t>
  </si>
  <si>
    <t>UED/159</t>
  </si>
  <si>
    <t>RM/040</t>
  </si>
  <si>
    <t>YAHAIRA TANAIRI JIMENEZ REYES</t>
  </si>
  <si>
    <t>ENTREGAR CONVOCATORIAS DE LA PRIMERA SESION EXTRAORDINARIA DE 2023</t>
  </si>
  <si>
    <t>SPI/005</t>
  </si>
  <si>
    <t xml:space="preserve">ASISTIR TOMA DE PROTESTA DE LOS COMITES PARA LA IGUALDAD </t>
  </si>
  <si>
    <t>ASISTIR PRIMERA SESIÓN EXTRAORDINARIA 2023 DE LA JUNTA DE GOBIERNO</t>
  </si>
  <si>
    <t>UED/163</t>
  </si>
  <si>
    <t>RANCHO GRANDE,  ZAC</t>
  </si>
  <si>
    <t>SV/012</t>
  </si>
  <si>
    <t xml:space="preserve">TRASLADO DE DOCENTES A EXPO ORIENTA UNIVERSITARIA PLANTEL CECYT LÁZARO CARDENAS </t>
  </si>
  <si>
    <t>SV/011</t>
  </si>
  <si>
    <t>ACUDIR A LA CD. DE ZACATECAS A LA FIRMA DE CONVENIO CON AL UTZAC</t>
  </si>
  <si>
    <t>LORENZO ANTONIO DELGADO GUILLEN</t>
  </si>
  <si>
    <t>CAÑITAS, ZAC.</t>
  </si>
  <si>
    <t>SV/016</t>
  </si>
  <si>
    <t>ACUDIR AL COLEGIO DE BACHILLERES PLANTEL CAÑITAS DE FELIPE PESCADOR, ZAC., A PROMOCIONAL LA OFERTA EDUCATIVA DEL TECNM CAMPUS ZACATECAS NORTE</t>
  </si>
  <si>
    <t>UED/177</t>
  </si>
  <si>
    <t>DG/036</t>
  </si>
  <si>
    <t>ACOMPAÑAR A LA DIRECTORA GENERAL A LA PRIMERA SESIÓN ORDINARIA DE 2023 DE LA COEPES, QUE SE LLEVARÁ A CABO EN EL FOYER DEL TEATRO FERNANDO CALDERÓN</t>
  </si>
  <si>
    <t>ADM/014</t>
  </si>
  <si>
    <t>DDC/010</t>
  </si>
  <si>
    <t xml:space="preserve">ACUDIR AL EVENTO CULTURAL DEL DIA DEL ARTESANO A LA PLAZA PRINCIPAL DE RIO GRANDE </t>
  </si>
  <si>
    <t>SAIN ALTO, ZAC.</t>
  </si>
  <si>
    <t>SV/021</t>
  </si>
  <si>
    <t>ACUDIR A LA EXPO ORIENTA EN LAS INSTALACIONES DEL COLEGIO DE BACHILLERES DEL PLANTEL SAIN ALTO A PROMOCIONAR LA OFERTA EDUCATIVA DEL ITSZN</t>
  </si>
  <si>
    <t>RF/023</t>
  </si>
  <si>
    <t>ACUDIR A LA SRIA. DE LA FUNCIÓN PÚBLICA A LA UNIDAD DE INVESTIGACIÓN Y CALIFICACIÓN DE FALTAS A ATENDER CITATORIO DE OFICIO SFP/UI/560/2023 EXP UI/008/DEN/2023</t>
  </si>
  <si>
    <t>UED/185</t>
  </si>
  <si>
    <t xml:space="preserve">TRASLADO DOCENTES INGLES A IMPARTIR CLASES </t>
  </si>
  <si>
    <t>RM/047</t>
  </si>
  <si>
    <t>INTERNACIONAL IV</t>
  </si>
  <si>
    <t>FCO. R. MURGUIA, ZAC.</t>
  </si>
  <si>
    <t>DDC/009</t>
  </si>
  <si>
    <t>TRASLADAR ALUMNOS DE FUT BOL VARONIL Y FEMENIL AL TORNEO DE PROMOCIÓN ORGANIZADO POR EL TECNM CAMPUS ZACATECAS NORTE CONTRA ALUMNOS DEL CBTA 189</t>
  </si>
  <si>
    <t>UED/187</t>
  </si>
  <si>
    <t>RM/050</t>
  </si>
  <si>
    <t>RM/048</t>
  </si>
  <si>
    <t>ANUAR BADILLO OLVERA</t>
  </si>
  <si>
    <t>ASISTIR COMO PONENTE DENTRO DEL MARCO DEL 1er CICLO DE CONFERENCIAS Y TALLERES "INGENIERIA APLICADA Y GESTIÓN DE LOS RECURSOS HIDRICOS ALCANCES Y PERSPECTIVAS"</t>
  </si>
  <si>
    <t>ASISTIR A LA SECRETARÍA DE FINANZAS AL CURSO DENOMINADO "ISR Y CREDITO FIRME"</t>
  </si>
  <si>
    <t xml:space="preserve">ASISTIR A REUNION DE TRABAJO EN LA UNIDAD MIGUEL AUZA </t>
  </si>
  <si>
    <t>RM/052</t>
  </si>
  <si>
    <t>RM/053</t>
  </si>
  <si>
    <t>IIA/005</t>
  </si>
  <si>
    <t>PARTICIPACIÓN EN LA CONFERENCIA DENOMINADA "EL DÍA DE LOS BOSQUES" EN EL CBTA #20</t>
  </si>
  <si>
    <t>JAQUELINE DELFIN SÁNCHEZ</t>
  </si>
  <si>
    <t>RH/002</t>
  </si>
  <si>
    <t>ASISTIR A CAPACITACION PARA PRESENTACIÓN DE DECLARACIÓN DE MODIFICACIÓN 2023 A LAS 10:00 HRS. SALA DE JUNTAS DE LAS OFICINAS DE LA FUNCIÓN PÚBLICA</t>
  </si>
  <si>
    <t>DG/040</t>
  </si>
  <si>
    <t>ACUDIR INSTALACIONES DE LA SRIA. DE LA FUNCIÓN PÚBLICA A FIRMAR EL ACTA DE INICIO DE LA AUDITORIA A REALIZAR POR LA AUDITORIA SUPERIOR DE LA FEDERACIÓN A ESTE INSTITUTO</t>
  </si>
  <si>
    <t>RF/024</t>
  </si>
  <si>
    <t>UED/207</t>
  </si>
  <si>
    <t>RM/056</t>
  </si>
  <si>
    <t xml:space="preserve">LLEVAR AL TALLER MECANICO PARA REVISIÓN </t>
  </si>
  <si>
    <t>RM/054</t>
  </si>
  <si>
    <t>ACUDIR A LLENAR GARRAFONES DE AGUA PURIFICADA, TRAER PINTURA Y COMBUSTIBLE PARA JARDINES</t>
  </si>
  <si>
    <t>COMBUSTIBLE PARA EQUIPO DE JARDINERIA</t>
  </si>
  <si>
    <t>PL/019</t>
  </si>
  <si>
    <t>IR A ENTREGAR CONVOCATORIAS PARA LA II SESION EXTRAORDINARIA DE LA JUNTA DE GOBIERNO 2023 ASI COMO INVITACIONES PARA LA PROXIMA GRADUACIÓN A CELEBRARSE EL 31 DE MARZO DEL 2023</t>
  </si>
  <si>
    <t>LA/004</t>
  </si>
  <si>
    <t>TRASLADO ALUMNOS Y DOCENTES VISITA A EMPRESA ENCINALES</t>
  </si>
  <si>
    <t>JESUS GERARDO LEAL SALAZAR</t>
  </si>
  <si>
    <t>FCO. R. MURGUIA, ZAC. Y RIO GRANDE</t>
  </si>
  <si>
    <t>SV/027</t>
  </si>
  <si>
    <t>ENTREGA DE INVITACIONES A LA CEREMONIA DE GRADUACIÓN A LAS ESCUELAS DE NIVEL MEDIO SUPERIOR Y PERSONALIDADES DEL MUNICIPIO DE RIO GRANDE</t>
  </si>
  <si>
    <t>RM/058</t>
  </si>
  <si>
    <t>UED/224</t>
  </si>
  <si>
    <t>DG/045</t>
  </si>
  <si>
    <t>TRASLADAR A LOS INTEGRANTES DE LA II SESION EXTRAORDINARIA DE LA JUNTA DE GOBIERNO 2023</t>
  </si>
  <si>
    <t>LLEVAR MOBILIARIO AL SALON IMPERIAL PARA LA CEREMONIA DE GRADUACIÓN DEL ITSZN</t>
  </si>
  <si>
    <t>MANUEL ESCOBEDO TORRES</t>
  </si>
  <si>
    <t>RM/062</t>
  </si>
  <si>
    <t>MARCO VINICIO DELGADO MURO</t>
  </si>
  <si>
    <t>UED/235</t>
  </si>
  <si>
    <t>TRASLADAR DOCENTES IMPARTIR CLASES</t>
  </si>
  <si>
    <t>RM/068</t>
  </si>
  <si>
    <t>RECOGER MOBILIARIO DEL SALON IMPERIAL POR LA CEREMONIA DE GRADUACION DEL ITSZN</t>
  </si>
  <si>
    <t>RM/067</t>
  </si>
  <si>
    <t>CESAR ROLANDO RAMÍREZ LEYVA</t>
  </si>
  <si>
    <t>LLEVAR LA MALLA SOMBRA A REPARACIÓN</t>
  </si>
  <si>
    <t>ZACATECAS , ZAC.</t>
  </si>
  <si>
    <t>ENTREGAR INFORMACIÓN CORRESPONDIENTE A LA AUDITORIA U080 EN SEFIN ASÍ COMO SOLICITAR PRORROGA DE LA INFORMACIÓN SOLICITADA POR EL IZAI</t>
  </si>
  <si>
    <t>FCO. JAVIER CRUZ GUILLEN</t>
  </si>
  <si>
    <t>LA LAGUNA, NIEVES, ZAC.</t>
  </si>
  <si>
    <t>IIA/009</t>
  </si>
  <si>
    <t xml:space="preserve">TRASLADO DE ALUMNOS DE 2o. SEM. DE LA CARRERA DE IIA AL SEPELIO DEL ALUMNO JORGE ANTONIO OCHOA AGÜERO ALUMNO DE ESTE INSTITUTO </t>
  </si>
  <si>
    <t>RM/070</t>
  </si>
  <si>
    <t>UED/243</t>
  </si>
  <si>
    <t>UED/250</t>
  </si>
  <si>
    <t xml:space="preserve">REUNIÓN DE TRABAJO CON SEFIN Y SRIA. DE EDUCACIÓN </t>
  </si>
  <si>
    <t>SOLICTAR ESTADOS DE CUENTA DE FEBRERO Y MARZO 2022 DE LAS CTAS. 7139 Y 7160 ASI COMO LA REVISION DEL RFC EN ESTADOS DE CUENTA DEL AÑO EN CURSO</t>
  </si>
  <si>
    <t>RM/072</t>
  </si>
  <si>
    <t>DG/047</t>
  </si>
  <si>
    <t>ASISTIR A REUNION ORDINARIA DEL CONSEJO DISTRITAL PARA EL DESARROLLO RURAL SUSTENTABLE DE RIO GRANDE, QUE SE LLEVARÁ A CABO EN EL SALON EJIDAL DE MIGUEL AUZA, ZAC.</t>
  </si>
  <si>
    <t>RM/074</t>
  </si>
  <si>
    <t>UED/257</t>
  </si>
  <si>
    <t>DG/049</t>
  </si>
  <si>
    <t>ADM/021</t>
  </si>
  <si>
    <t>ACUDIR A REALIZAR ACTIVIDADES PROPIAS DEL DEPARTAMENTO, ENVIO DE DOCTOS. OFICIALES POR ESTAFETA, A SUC. BANCARIA Y AL CENTRO DE DESARROLLO COMUNITARIO PARA PROGRAMAR PLATICA PARA ALUMNOS DEL INSTITUTO.</t>
  </si>
  <si>
    <t>UED/264</t>
  </si>
  <si>
    <t>ENTREVISTA CON ALGUNOS PROVEEDORES PARA EL SERVICIO DEL INSTITUTO</t>
  </si>
  <si>
    <t>RM/076</t>
  </si>
  <si>
    <t>IR A COMPRAS Y LLEVAR DEPOSITO AL BANCO</t>
  </si>
  <si>
    <t>RM/077</t>
  </si>
  <si>
    <t>UED/272</t>
  </si>
  <si>
    <t>SAN MARCOS, LORETO, ZAC.</t>
  </si>
  <si>
    <t>TRASLADO DEL GRUPO DE DANZA Y TAMBORAZO A EVENTO CULTURAL EN EL ITSL</t>
  </si>
  <si>
    <t>RM/079</t>
  </si>
  <si>
    <t>EL FUERTE, RIO GRANDE, ZAC.</t>
  </si>
  <si>
    <t>ACUDIR AL COBACH PLANTEL EL FUERTE A DAR A CONOCER A LOS ALUMNOS LA OFERTA EDUCATIVA DEL TECNM CAMPUS ZACATECAS NORTE</t>
  </si>
  <si>
    <t>MORONES, RIO GRANDE, ZAC.</t>
  </si>
  <si>
    <t>ACUDIR AL EMSAD PLANTEL EMILIANO ZAPATA "MORONES"  A DAR A CONOCER A LOS ALUMNOS LA OFERTA EDUCATIVA DEL TECNM CAMPUS ZACATECAS NORTE</t>
  </si>
  <si>
    <t>HUGO A. LETECHIPIA CHAVEZ</t>
  </si>
  <si>
    <t>DG/052</t>
  </si>
  <si>
    <t xml:space="preserve">ASISTIR AL TALLER DENOMINADO PROGRAMA ANUAL DE VERIFICACIÓN DE OBLIGACIOINES DE TRANSPARENCIA </t>
  </si>
  <si>
    <t>RM/081</t>
  </si>
  <si>
    <t>UED/291</t>
  </si>
  <si>
    <t>JESUS RUIZ SEGOVIA</t>
  </si>
  <si>
    <t>DDC/027</t>
  </si>
  <si>
    <t>ACUDIR A RIO GRANDE PARA TRASLADAR INSTRUMENTOS MUSICALES DEL GRUPO COYOTES DEL ITSZN</t>
  </si>
  <si>
    <t>DANIEL ARREDONDO SALCEDO</t>
  </si>
  <si>
    <t>DDC/025</t>
  </si>
  <si>
    <t>ACUDIR AL CECYTEZ PLANTEL RIO GRANDE A DAR A CONOCER A LOS ALUMNOS LA OFERTA EDUCATIVA DEL TECNM CAMPUS ZACATECAS NORTE</t>
  </si>
  <si>
    <t>UED/299</t>
  </si>
  <si>
    <t>RM/083</t>
  </si>
  <si>
    <t>UED/307</t>
  </si>
  <si>
    <t>DG/056</t>
  </si>
  <si>
    <t>REUNIÓN CON SRIO. DE ECONOMÍA Y ENTREGA DE DOCUMENTOS EN LA SRIA. DE LA FUNCIÓN PÚBLICA</t>
  </si>
  <si>
    <t>RM/085</t>
  </si>
  <si>
    <t>JOSE MANUEL MORALES</t>
  </si>
  <si>
    <t xml:space="preserve"> RIO GRANDE, ZAC.</t>
  </si>
  <si>
    <t>REALIZAR DEPOSITOS BANCARIOS DE LA CAJA DEL ITSZN A LA SUCURSAL BBVA BANCOMER</t>
  </si>
  <si>
    <t>SV47</t>
  </si>
  <si>
    <t>ACUDIR AL CBTA # 20 PLANTEL RIO GRANDE A DAR A CONOCER A LOS ALUMNOS LA OFERTA EDUCATIVA DEL TECNM CAMPUS ZACATECAS NORTE</t>
  </si>
  <si>
    <t>UED/313</t>
  </si>
  <si>
    <t>RM/087</t>
  </si>
  <si>
    <t>DG/057</t>
  </si>
  <si>
    <t>ATENDER REUNION CON LA SUBSECRETARIA DE EDUCACIÓN</t>
  </si>
  <si>
    <t>UED/320</t>
  </si>
  <si>
    <t>GONZALEZ ORTEGA, SOM.</t>
  </si>
  <si>
    <t>SV/053</t>
  </si>
  <si>
    <t>ACUDIR AL COLEGIO DE BACHILLERES PLANTEL GONZALEZ ORTEGA  A DAR A CONOCER A LOS ALUMNOS LA OFERTA EDUCATIVA DEL TECNM CAMPUS ZACATECAS NORTE</t>
  </si>
  <si>
    <t>DDC/029</t>
  </si>
  <si>
    <t xml:space="preserve">TRASLADO DEL CONTINGENTE CIVICO A LA ZONA MILITAR DE GUADALUPE, ZACATECAS PARA CAPACITACIÓN </t>
  </si>
  <si>
    <t>JAIRO ISAAC LIRA LEYVA</t>
  </si>
  <si>
    <t>DIA/018</t>
  </si>
  <si>
    <t>PARTICIPACIÓN EN EL EVENTO CREOMX ZACATECAS EDICIÓN 2023</t>
  </si>
  <si>
    <t>RM/090</t>
  </si>
  <si>
    <t xml:space="preserve">FCO. JAVIER CRUZ GUILLEN </t>
  </si>
  <si>
    <t xml:space="preserve">AGUASCALIENTES </t>
  </si>
  <si>
    <t>LA/008</t>
  </si>
  <si>
    <t xml:space="preserve">ACUDIR A LA XVII EXPO REGIONAL EMPRENDEDORA </t>
  </si>
  <si>
    <t>VERENICE ABILA AGUILAR</t>
  </si>
  <si>
    <t>ACUDIR AL EMSAD PLANTEL PROGRESO Y TELEBACHILLERATO COMUNITARIO EL BARRANCO  A DAR A CONOCER A LOS ALUMNOS LA OFERTA EDUCATIVA DEL TECNM CAMPUS ZACATECAS NORTE</t>
  </si>
  <si>
    <t>FEDERICO GARCIA MENDOZA</t>
  </si>
  <si>
    <t>UED/335</t>
  </si>
  <si>
    <t>UED/336</t>
  </si>
  <si>
    <t>RM/092</t>
  </si>
  <si>
    <t>UED/351</t>
  </si>
  <si>
    <t>ATENDER EVENTO ORGANIZADO POR LA SECRETARÍA DE LA FUNCIÓN PÚBLICA, INAI E IZAI EN EL AUDITORIO DEL COZCYT</t>
  </si>
  <si>
    <t>RM/096</t>
  </si>
  <si>
    <t>UED/359</t>
  </si>
  <si>
    <r>
      <t xml:space="preserve">TRASLADO DOCENTES </t>
    </r>
    <r>
      <rPr>
        <sz val="11"/>
        <color rgb="FFFF0000"/>
        <rFont val="Calibri"/>
        <family val="2"/>
        <scheme val="minor"/>
      </rPr>
      <t xml:space="preserve">INGLES </t>
    </r>
    <r>
      <rPr>
        <sz val="12"/>
        <color rgb="FF000000"/>
        <rFont val="Calibri"/>
        <scheme val="minor"/>
      </rPr>
      <t xml:space="preserve">A IMPARTIR CLASES </t>
    </r>
  </si>
  <si>
    <t>MANUEL IGNACIO SALAS GUZMAN</t>
  </si>
  <si>
    <t>LI/010</t>
  </si>
  <si>
    <t>ASESORAR Y COORDINAR 2 EQUIPOS DE ALUMNOS PARA EL CONCURSO DE PROGRAMACIÓN CON SEDE EN LA UAZ SIGLO XXI</t>
  </si>
  <si>
    <t>RM/097</t>
  </si>
  <si>
    <t>RM/098</t>
  </si>
  <si>
    <t>RM/0100</t>
  </si>
  <si>
    <t>DIA/020</t>
  </si>
  <si>
    <t>PROMOCION PARA LOS ALUMNOS DE UNIDAD DE MIGUEL AUZA SOBRE LA SEMANA DEL ESTUDIANTE</t>
  </si>
  <si>
    <t>YAHAIRA T. JIMENEZ REYES</t>
  </si>
  <si>
    <t>ASISTIR A CAPACITACION DEL PROGRAMA ANUAL EN MATERIA DE PSR-SSED</t>
  </si>
  <si>
    <t>UED/372</t>
  </si>
  <si>
    <t>UED/379</t>
  </si>
  <si>
    <t>SV/061</t>
  </si>
  <si>
    <t>PL/022</t>
  </si>
  <si>
    <t>MONTERREY, NL</t>
  </si>
  <si>
    <t>DDC/037</t>
  </si>
  <si>
    <t xml:space="preserve">TRASLADAR ALUMNOS DEL GRUPO DE DANZA DEL TECNM CAMPUS ZACATECAS NORTE PARA ASISTIR AL EVENTO NACIONAL DE ARTE Y CULTURA EN ETAPA REGIONAL </t>
  </si>
  <si>
    <t>DIP/002</t>
  </si>
  <si>
    <t xml:space="preserve">TRASLADAR ALUMNOS DEL CBTA #20 AL ITSZN PARA LA PARTICIPACIÓN AL CONCURSO DE LA CUMBRE NACIONAL DE DESARROLLO TECNOLOGICO INVESTIGACION E INNOVACION ETAPA LOCAL </t>
  </si>
  <si>
    <t>RM/102</t>
  </si>
  <si>
    <t>UED/405</t>
  </si>
  <si>
    <t>PL/023</t>
  </si>
  <si>
    <t>ACUDIR A ENTREGAR OFICIO A LA COORDINACION ESPECIALIZADO DE SERVICIOS DE SALUD</t>
  </si>
  <si>
    <t>DIA/023</t>
  </si>
  <si>
    <t>TRASLADAR A CONFERENCISTA C.P. FRANCISCO MARTINEZ UGARTE A LA UNIDAD DE MIGUEL AUZA, POR MOTIVO DE PLATICA POR LA SEMANA DEL ESTUDIANTE</t>
  </si>
  <si>
    <t>UED/390</t>
  </si>
  <si>
    <t>ACUDIR AL LLAMADO DEL GOBERNADOR, ACUDIR A LAS INSTALACIONES DEL INCUFIDEZ A RECOGER MATERIAL Y PASAR A LA SUCURSAL DE CITIBANAMEX EN FRESNILLO PARA RFEVISAR EL RECURSO DE CUENTA BANCARIA DEL PRODEP</t>
  </si>
  <si>
    <t>RM/103</t>
  </si>
  <si>
    <t>UED/407</t>
  </si>
  <si>
    <t>RM/107</t>
  </si>
  <si>
    <t>IR A SURTIR COMBUSTIBLE PARA LA CAPACITACION DE MANEJO DE EXTINTORES</t>
  </si>
  <si>
    <t>DDC/040</t>
  </si>
  <si>
    <t>APOYAR EN LA CARRERA PEDESTRE TRASLADANDO TODO LO NECESARIO PARA SU DESARROLLO</t>
  </si>
  <si>
    <t xml:space="preserve">ENTREGA DE LOS ESTADOS E INFORMES CONTABLES, PRESUPUESTALES, PROGRAMATICOS Y DE LOS INDICADORES DE POSTURA FISCALES DE LOS MESES DE ENERO, FEBRERO  </t>
  </si>
  <si>
    <t>PL/024</t>
  </si>
  <si>
    <t>ACUDIR A LA CAPACITACION DE REDACCION ESPECIALIZADA POR PARTE DE COEPLA</t>
  </si>
  <si>
    <t>UED/440</t>
  </si>
  <si>
    <t>TRASLADO DE ALUMNOS A ACTIVIDADES DEL FESTEJO DEL DIA DEL ESTUDIANTE EN RIO GRANDE</t>
  </si>
  <si>
    <t>RM/111</t>
  </si>
  <si>
    <t>RM/112</t>
  </si>
  <si>
    <t>5479 Y 5483</t>
  </si>
  <si>
    <t>DIP/004</t>
  </si>
  <si>
    <t>ASISTIR AL EVENTO DE EMPRENDIMIENTO CREO MX EN EL CENTRO PLATERO DE ZACATECAS ASI COMO TAMBIEN AL COZCYT ACOMPAÑAR ALUMNOS PARA LA ENTREGA DE BECAS</t>
  </si>
  <si>
    <t>FELIPE VITAL RIOS</t>
  </si>
  <si>
    <t>IEM/002</t>
  </si>
  <si>
    <t>Actualización pedagógica post pandemia, educar con valores los valores</t>
  </si>
  <si>
    <t>SPI/007</t>
  </si>
  <si>
    <t>Acudir al Banco para recoger la chequera correspondiente a un beneficio PRODEP</t>
  </si>
  <si>
    <t>DINA</t>
  </si>
  <si>
    <t>SE/001</t>
  </si>
  <si>
    <t>TRASLADAR A ALUMNOS AL COZCYT Y CENTRO PLATERO DE ZACATECAS</t>
  </si>
  <si>
    <t>UED/419</t>
  </si>
  <si>
    <t>ASISTIR A "LAS JORNADAS REGIONALES DE TRANSPARENCIA MUNICIPAL DE CIUDADANÍA DIGITAL Y DE RENDICION DE CUENTAS"</t>
  </si>
  <si>
    <t>RM/113</t>
  </si>
  <si>
    <t>SSA/003</t>
  </si>
  <si>
    <t>COORDINAR CONCURSO DE VIDEOJUEGOS EN UMA</t>
  </si>
  <si>
    <t>UED/425</t>
  </si>
  <si>
    <t>RM/114</t>
  </si>
  <si>
    <t>GRAL. FCO. R. MUGUIA</t>
  </si>
  <si>
    <t>SV/066</t>
  </si>
  <si>
    <t>ACUDIR AL CBTA 189 PLANTEL GRAL. FCO. R. MURGUIA (NIEVES)  A DAR A CONOCER A LOS ALUMNOS LA OFERTA EDUCATIVA DEL TECNM CAMPUS ZACATECAS NORTE</t>
  </si>
  <si>
    <t>MANUEL MORALES</t>
  </si>
  <si>
    <t>RF/028</t>
  </si>
  <si>
    <t>LLEVAR DEPOSITO AL BANCO</t>
  </si>
  <si>
    <t>ASISTIR A LA CAPACITACIÓN DE REDACCIÓN ESPECIALIZADA DE COEPLA</t>
  </si>
  <si>
    <t>RM/116</t>
  </si>
  <si>
    <t>LLEVAR MALLA SOMBRA A MANTENIMIENTO</t>
  </si>
  <si>
    <t>FCO. JAVIER GONZALEZ GUERRERO</t>
  </si>
  <si>
    <t>ACUDIR A LA PREPA INDEPENDENCIA PLANTEL RIO GRANDE  A DAR A CONOCER A LOS ALUMNOS LA OFERTA EDUCATIVA DEL TECNM CAMPUS ZACATECAS NORTE</t>
  </si>
  <si>
    <t>LI/014</t>
  </si>
  <si>
    <t>TRASLADAR A PROFESORA ENCARGADA Y ALUMNOS DEL GRUPO DE 4A  DE ISC A VISITA A LA CASA HOGAR SANTA ELENA</t>
  </si>
  <si>
    <t>RM/117</t>
  </si>
  <si>
    <t>SIN OFICIO</t>
  </si>
  <si>
    <t>LLEVAR A PROBAR LLANTA DE VEHICULO OFICIAL</t>
  </si>
  <si>
    <t>UED/460</t>
  </si>
  <si>
    <t>REALIZAR ENTREGA INFORMES DE CAJA Y FACTURAS DEL SUBSIDIO ESTATAL A LA SRIA. DE FINANZAS</t>
  </si>
  <si>
    <t>ACUDIR A EL EMSAD PLANTEL EL CAZADERO PROMOCIONAR LA OFERTA EDUCATIVA  DEL TECNM CAMPUS ZACATECAS NORTE</t>
  </si>
  <si>
    <t>MIGUEL ANGEL SOSA</t>
  </si>
  <si>
    <t>IRAPUATO, GTO.</t>
  </si>
  <si>
    <t>DIA/024</t>
  </si>
  <si>
    <t>ASISTIR AL XLIX ASAMBLEA GENERAL ORDINARIA DE LA ASOCIACION NACIONAL DE FACULTADES Y ESCUELAS DE INGENIERIA (ANFEI)</t>
  </si>
  <si>
    <t>DG/068</t>
  </si>
  <si>
    <t xml:space="preserve"> LA/010</t>
  </si>
  <si>
    <t>UED/468</t>
  </si>
  <si>
    <t>RM/118</t>
  </si>
  <si>
    <t>SV/084</t>
  </si>
  <si>
    <t>RM/120</t>
  </si>
  <si>
    <t>SV/087</t>
  </si>
  <si>
    <t>REQ. 47023</t>
  </si>
  <si>
    <t>UED/478</t>
  </si>
  <si>
    <t>UED/485</t>
  </si>
  <si>
    <t>RM/121</t>
  </si>
  <si>
    <t>PL/028</t>
  </si>
  <si>
    <t>SV/097</t>
  </si>
  <si>
    <t>LCO/004</t>
  </si>
  <si>
    <t>TRASLADAR A 34 ALUMNOS DE 8o SEM. A Y B  DE LA CARRERA DE CP  Y DOCENTE LC FCO. JAVIER GLEZ. GUERRERO VIAJE DE PRACTICAS DESPACHO CONTABLE RUSSELL</t>
  </si>
  <si>
    <t>TETILLAS; RIO GRANDE, ZAC.</t>
  </si>
  <si>
    <t>SV/102</t>
  </si>
  <si>
    <t>ACUDIR AL TELEBACHILLERATO COMUNITARIO EXHACIENDA DE TETILLAS Y PROMOCIONAR A LOS ALUMNOS DE NIVEL MEDIO SUPERIOR L AOFERTA EDUCATIVA DEL TECNM CAMPUS ZACATECAS NORTE</t>
  </si>
  <si>
    <t>UED/492</t>
  </si>
  <si>
    <t>EL CAZADERO; RIO GRANDE, ZAC.</t>
  </si>
  <si>
    <t>TRASLADAR A LOS ALUMNOS DEL EMSAD PLANTEL EL CAZADERO A RELIZAR UN RECORRIDO EN LOS TALLERES  Y DIFERENTES ÁREAS DE LAS INSTALACIONES DEL INSTITUTO COMO PROMOCIÓN DEL MISMO</t>
  </si>
  <si>
    <t>UED/497</t>
  </si>
  <si>
    <t>ACUDIR A LA SUC. BANCARIA CITIBANAMEX A CHECAR RECURSO DE LA CUENTA PRODEP Y ATENDER CITA EN LA CD. DE ZAC. EN LA OFICINA DEL SAT</t>
  </si>
  <si>
    <t>UED/500</t>
  </si>
  <si>
    <t>DG/069</t>
  </si>
  <si>
    <t>ATENDER REUNION CON LA SUBSECRETARIA DE EDUCACIÓN DONDE SE TRATARÁN ASUNTOS RELACIONADOS A ESTE INSTITUTO TECNOLÓGICO</t>
  </si>
  <si>
    <t>RM/123</t>
  </si>
  <si>
    <t>SV/103</t>
  </si>
  <si>
    <t>ACUDIR A LA PLAZA PRINCIPAL DEL MUNICIPIO DE RIO GRANDE PARA ASESORAR Y APOYAR A LOS ALUMNOS DE NIVEL MEDIO SUPERIOR A ADQUIRIR SU FICHA DE EXÁMEN DE ADMISIÓN PARA INGRESAR AL TECNM CAMPUS ZACATECAS NORTE</t>
  </si>
  <si>
    <t xml:space="preserve">KIA </t>
  </si>
  <si>
    <t xml:space="preserve">ATENDER REUNION CON LA SUBSECRETARUA DE EDUCACION, DONDE SE TRATARÁN ASUNTOS RELACIONADOS CON ESTE INSTITUTO TECNOLÓGICO </t>
  </si>
  <si>
    <t>UED/501</t>
  </si>
  <si>
    <t>PL/030</t>
  </si>
  <si>
    <t>ENTREGA DE CONVOCATORIA PARA LA II SESION ORDINARIA DE LA JUNTA DE GOBIERNO 2023</t>
  </si>
  <si>
    <t>UED/504</t>
  </si>
  <si>
    <t>RF/030</t>
  </si>
  <si>
    <t>PL/031</t>
  </si>
  <si>
    <t>ENTREGA DE CONVOCATORIAS PARA LA SEGUNDA REUNIÓN ORDINARIA DE LA JUNTA DE GOBIERNO</t>
  </si>
  <si>
    <t xml:space="preserve">RECIBIR CAPACITACIÓN DE RECURSOS FEDERALES TRANSFERIDOS  </t>
  </si>
  <si>
    <t>051223</t>
  </si>
  <si>
    <t>GASOLINA NECESARIA PARA ATENDER ÁREAS VERDES UTILIZADA DEL 21 AL 27 DE JUNIO DEL 2023</t>
  </si>
  <si>
    <t>PARTICIPACIÓN EN EL XVII CONCURSO NACIONAL DE LA EXPO EMPRENDEDORA NACIONAL</t>
  </si>
  <si>
    <t>RM/131</t>
  </si>
  <si>
    <t>DG/073</t>
  </si>
  <si>
    <t>ACOMPAÑAR A LA DIRECTORA GENERAL A LA CEREMONIA DE GRADUACIÓN DEL COLEGIO DE BACHILLERES PLANTEL MIGUEL AUZA</t>
  </si>
  <si>
    <t>RM/129</t>
  </si>
  <si>
    <t>COL. HIDALGO SOMBRERETE</t>
  </si>
  <si>
    <t>DG/076</t>
  </si>
  <si>
    <t>ACOMPAÑAR AL C. GOBERNADOR CONSTITUCIONAL DEL ESTADO EN SU GIRA DE TRABAJO POR LAS COMUNIDADES DE SOBRERETE, ZAC.</t>
  </si>
  <si>
    <t>DG/075</t>
  </si>
  <si>
    <t>REUNIÓN CON PERSONAL DE LA ASF SOBRE EL TEMA INFORMACIÓN FALTANTE A LA AUDITORIA 2077 PROGRAMA AU080</t>
  </si>
  <si>
    <t>ALEJANDRO SALDIVAR CUELLAR</t>
  </si>
  <si>
    <t xml:space="preserve">CONFORMACIÓN DE UN GRUPO INTERINSTITUCIONAL PARA LA PREVENCION, ATENCI+ON Y REHABILITACIÓN DE SALUD MENTAL Y ADICCIONES </t>
  </si>
  <si>
    <t xml:space="preserve">ENTREGA DE DOCUMENTOS OFICIALES </t>
  </si>
  <si>
    <t>DDC/058</t>
  </si>
  <si>
    <t>ACUDIR A CD. GOBIERNO A TRATAR ASUNTOS RELACIONADOS CON EL EVENTO DE BIENVENIDA EN AGOSTO DEL 2023</t>
  </si>
  <si>
    <t>IR AL BANCO</t>
  </si>
  <si>
    <t>RM/133</t>
  </si>
  <si>
    <t>LLEVAR A LOS AUDITORES AL CENTRO</t>
  </si>
  <si>
    <t>ADM/033</t>
  </si>
  <si>
    <t>ASISTIR A LA CAPACITACIÓN DENOMINADA "IMPLEMENTACIÓN EN LA PLATAFORMA NACIONAL DE TRANSPARENCIA DEL BUSCADOR DE GÉNERO"</t>
  </si>
  <si>
    <t>TRASLADO DE AUDITORES DEL CENTRO A INSTALACIONES DEL ITSZN</t>
  </si>
  <si>
    <t>RM/136</t>
  </si>
  <si>
    <t>TRASLADO DE AUDITORES DE LAS INSTALACIONES DEL ITSZN A LA CENTRAL CAMIONERA</t>
  </si>
  <si>
    <t>ASISTIR AL DIALOGO COAHCYT-COZCYT HABLEMOS DE TUS DERECHOS EN EL AUDITORIO MARIE CURIE DEL CECODIC, COZCYT</t>
  </si>
  <si>
    <t>RF/036</t>
  </si>
  <si>
    <t>DG/084</t>
  </si>
  <si>
    <t>ASISTIR CONGRESO GOBIERNO DEL ESTADO DE ZACATECAS</t>
  </si>
  <si>
    <t>DG/085</t>
  </si>
  <si>
    <t>ASISTIR A REUNIÓN DE TRABAJO EN LA SECRETARÍA DE FINANZAS</t>
  </si>
  <si>
    <t>Año</t>
  </si>
  <si>
    <t>Suma de CANTIDAD LITROS</t>
  </si>
  <si>
    <t>Consumo 2022</t>
  </si>
  <si>
    <t>Pronostico</t>
  </si>
  <si>
    <t xml:space="preserve">Políticas de uso de los Equipos </t>
  </si>
  <si>
    <t>Crear políticas de uso por categoría</t>
  </si>
  <si>
    <t>Progrma de Mantenimiento</t>
  </si>
  <si>
    <t xml:space="preserve">Cambio de Luminarias </t>
  </si>
  <si>
    <t>sep-oct 23</t>
  </si>
  <si>
    <t>Coordinador de SGEN</t>
  </si>
  <si>
    <t>Canalización a Servicios Generales para ordende mantenimiento</t>
  </si>
  <si>
    <t>Comité de Energia-Coordinador de SGEN</t>
  </si>
  <si>
    <t>Sectorización</t>
  </si>
  <si>
    <t>ago-dic 23</t>
  </si>
  <si>
    <t>Jefe del Centro de Cómputo</t>
  </si>
  <si>
    <t xml:space="preserve">Determinar Planos  electricos del ITSZN  </t>
  </si>
  <si>
    <t>Protectores de pantalla (Inbernar)</t>
  </si>
  <si>
    <t>POA</t>
  </si>
  <si>
    <t>ene-dic 23</t>
  </si>
  <si>
    <t>Coordinador SGEN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</si>
</sst>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_-&quot;$&quot;* #,##0.00_-;\-&quot;$&quot;* #,##0.00_-;_-&quot;$&quot;* &quot;-&quot;??_-;_-@"/>
    <numFmt numFmtId="165" formatCode="[$-80A]dd\-mmm\-yy"/>
    <numFmt numFmtId="166" formatCode="[$-80A]dd\-mmm"/>
    <numFmt numFmtId="167" formatCode="0.0000"/>
    <numFmt numFmtId="172" formatCode="0.000"/>
  </numFmts>
  <fonts count="31" x14ac:knownFonts="1">
    <font>
      <sz val="12"/>
      <color rgb="FF000000"/>
      <name val="Calibri"/>
      <scheme val="minor"/>
    </font>
    <font>
      <sz val="12"/>
      <color rgb="FF000000"/>
      <name val="Calibri"/>
      <family val="2"/>
    </font>
    <font>
      <b/>
      <sz val="12"/>
      <name val="Calibri"/>
      <family val="2"/>
    </font>
    <font>
      <b/>
      <sz val="12"/>
      <color rgb="FF000000"/>
      <name val="Calibri"/>
      <family val="2"/>
    </font>
    <font>
      <sz val="12"/>
      <name val="Calibri"/>
      <family val="2"/>
    </font>
    <font>
      <sz val="14"/>
      <color rgb="FF000000"/>
      <name val="Calibri"/>
      <family val="2"/>
    </font>
    <font>
      <sz val="11"/>
      <name val="Calibri"/>
      <family val="2"/>
    </font>
    <font>
      <sz val="11"/>
      <name val="Arial"/>
      <family val="2"/>
    </font>
    <font>
      <sz val="11"/>
      <color rgb="FF2A2A2A"/>
      <name val="Arial"/>
      <family val="2"/>
    </font>
    <font>
      <sz val="12"/>
      <name val="Calibri"/>
      <family val="2"/>
    </font>
    <font>
      <b/>
      <sz val="20"/>
      <color rgb="FF000000"/>
      <name val="Calibri"/>
      <family val="2"/>
    </font>
    <font>
      <sz val="10"/>
      <color rgb="FF000000"/>
      <name val="Calibri"/>
      <family val="2"/>
    </font>
    <font>
      <sz val="10"/>
      <color rgb="FF000000"/>
      <name val="Arial"/>
      <family val="2"/>
    </font>
    <font>
      <sz val="12"/>
      <color rgb="FF000000"/>
      <name val="Arial"/>
      <family val="2"/>
    </font>
    <font>
      <b/>
      <sz val="18"/>
      <name val="Calibri"/>
      <family val="2"/>
    </font>
    <font>
      <b/>
      <sz val="11"/>
      <name val="Calibri"/>
      <family val="2"/>
    </font>
    <font>
      <sz val="11"/>
      <color rgb="FF666666"/>
      <name val="Arial"/>
      <family val="2"/>
    </font>
    <font>
      <sz val="18"/>
      <name val="Calibri"/>
      <family val="2"/>
    </font>
    <font>
      <b/>
      <sz val="12"/>
      <color rgb="FF000000"/>
      <name val="Calibri"/>
      <family val="2"/>
    </font>
    <font>
      <sz val="12"/>
      <color rgb="FF000000"/>
      <name val="Calibri"/>
      <family val="2"/>
      <scheme val="minor"/>
    </font>
    <font>
      <sz val="12"/>
      <color rgb="FF000000"/>
      <name val="Calibri"/>
      <family val="2"/>
      <scheme val="minor"/>
    </font>
    <font>
      <sz val="14"/>
      <color rgb="FF595959"/>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b/>
      <sz val="11"/>
      <color rgb="FFFF0000"/>
      <name val="Calibri"/>
      <family val="2"/>
      <scheme val="minor"/>
    </font>
    <font>
      <sz val="9"/>
      <color rgb="FF000000"/>
      <name val="Arial"/>
      <family val="2"/>
    </font>
    <font>
      <sz val="11"/>
      <color rgb="FFFF0000"/>
      <name val="Calibri"/>
      <family val="2"/>
      <scheme val="minor"/>
    </font>
    <font>
      <sz val="11"/>
      <color rgb="FF000000"/>
      <name val="Calibri"/>
      <family val="2"/>
      <scheme val="minor"/>
    </font>
    <font>
      <b/>
      <sz val="12"/>
      <color rgb="FF000000"/>
      <name val="Calibri"/>
      <family val="2"/>
      <scheme val="minor"/>
    </font>
  </fonts>
  <fills count="50">
    <fill>
      <patternFill patternType="none"/>
    </fill>
    <fill>
      <patternFill patternType="gray125"/>
    </fill>
    <fill>
      <patternFill patternType="solid">
        <fgColor rgb="FF6AA84F"/>
        <bgColor rgb="FF6AA84F"/>
      </patternFill>
    </fill>
    <fill>
      <patternFill patternType="solid">
        <fgColor rgb="FFFFFF00"/>
        <bgColor rgb="FFFFFF00"/>
      </patternFill>
    </fill>
    <fill>
      <patternFill patternType="solid">
        <fgColor rgb="FF3C78D8"/>
        <bgColor rgb="FF3C78D8"/>
      </patternFill>
    </fill>
    <fill>
      <patternFill patternType="solid">
        <fgColor rgb="FFFF9900"/>
        <bgColor rgb="FFFF9900"/>
      </patternFill>
    </fill>
    <fill>
      <patternFill patternType="solid">
        <fgColor rgb="FF00FF00"/>
        <bgColor rgb="FF00FF00"/>
      </patternFill>
    </fill>
    <fill>
      <patternFill patternType="solid">
        <fgColor rgb="FF00FFFF"/>
        <bgColor rgb="FF00FFFF"/>
      </patternFill>
    </fill>
    <fill>
      <patternFill patternType="solid">
        <fgColor rgb="FFC27BA0"/>
        <bgColor rgb="FFC27BA0"/>
      </patternFill>
    </fill>
    <fill>
      <patternFill patternType="solid">
        <fgColor rgb="FFE6B8AF"/>
        <bgColor rgb="FFE6B8AF"/>
      </patternFill>
    </fill>
    <fill>
      <patternFill patternType="solid">
        <fgColor rgb="FFB4A7D6"/>
        <bgColor rgb="FFB4A7D6"/>
      </patternFill>
    </fill>
    <fill>
      <patternFill patternType="solid">
        <fgColor rgb="FFDD7E6B"/>
        <bgColor rgb="FFDD7E6B"/>
      </patternFill>
    </fill>
    <fill>
      <patternFill patternType="solid">
        <fgColor rgb="FFA4C2F4"/>
        <bgColor rgb="FFA4C2F4"/>
      </patternFill>
    </fill>
    <fill>
      <patternFill patternType="solid">
        <fgColor rgb="FF9FC5E8"/>
        <bgColor rgb="FF9FC5E8"/>
      </patternFill>
    </fill>
    <fill>
      <patternFill patternType="solid">
        <fgColor rgb="FFFFFFFF"/>
        <bgColor rgb="FFFFFFFF"/>
      </patternFill>
    </fill>
    <fill>
      <patternFill patternType="solid">
        <fgColor rgb="FFFBD4B4"/>
        <bgColor rgb="FFFBD4B4"/>
      </patternFill>
    </fill>
    <fill>
      <patternFill patternType="solid">
        <fgColor rgb="FFD9D9D9"/>
        <bgColor rgb="FFD9D9D9"/>
      </patternFill>
    </fill>
    <fill>
      <patternFill patternType="solid">
        <fgColor rgb="FF00B050"/>
        <bgColor rgb="FF00B050"/>
      </patternFill>
    </fill>
    <fill>
      <patternFill patternType="solid">
        <fgColor rgb="FFEA9999"/>
        <bgColor rgb="FFEA9999"/>
      </patternFill>
    </fill>
    <fill>
      <patternFill patternType="solid">
        <fgColor theme="7" tint="0.39997558519241921"/>
        <bgColor rgb="FFDDD9C3"/>
      </patternFill>
    </fill>
    <fill>
      <patternFill patternType="solid">
        <fgColor theme="7" tint="0.39997558519241921"/>
        <bgColor rgb="FFB4A7D6"/>
      </patternFill>
    </fill>
    <fill>
      <patternFill patternType="solid">
        <fgColor theme="7" tint="0.39997558519241921"/>
        <bgColor indexed="64"/>
      </patternFill>
    </fill>
    <fill>
      <patternFill patternType="solid">
        <fgColor theme="0"/>
        <bgColor rgb="FFDDD9C3"/>
      </patternFill>
    </fill>
    <fill>
      <patternFill patternType="solid">
        <fgColor theme="0"/>
        <bgColor indexed="64"/>
      </patternFill>
    </fill>
    <fill>
      <patternFill patternType="solid">
        <fgColor theme="0"/>
        <bgColor rgb="FFFFFF00"/>
      </patternFill>
    </fill>
    <fill>
      <patternFill patternType="solid">
        <fgColor theme="3" tint="0.39997558519241921"/>
        <bgColor indexed="64"/>
      </patternFill>
    </fill>
    <fill>
      <patternFill patternType="solid">
        <fgColor theme="3" tint="0.39997558519241921"/>
        <bgColor rgb="FF6FA8DC"/>
      </patternFill>
    </fill>
    <fill>
      <patternFill patternType="solid">
        <fgColor theme="3" tint="0.39997558519241921"/>
        <bgColor rgb="FF00FF00"/>
      </patternFill>
    </fill>
    <fill>
      <patternFill patternType="solid">
        <fgColor rgb="FFFFFF66"/>
        <bgColor rgb="FFFF9900"/>
      </patternFill>
    </fill>
    <fill>
      <patternFill patternType="solid">
        <fgColor rgb="FFFFFF66"/>
        <bgColor indexed="64"/>
      </patternFill>
    </fill>
    <fill>
      <patternFill patternType="solid">
        <fgColor rgb="FFFFFF66"/>
        <bgColor rgb="FFFFFF00"/>
      </patternFill>
    </fill>
    <fill>
      <patternFill patternType="solid">
        <fgColor rgb="FFFFFF66"/>
        <bgColor rgb="FFDDD9C3"/>
      </patternFill>
    </fill>
    <fill>
      <patternFill patternType="solid">
        <fgColor theme="0"/>
        <bgColor rgb="FF6AA84F"/>
      </patternFill>
    </fill>
    <fill>
      <patternFill patternType="solid">
        <fgColor theme="4" tint="0.59999389629810485"/>
        <bgColor rgb="FFA4C2F4"/>
      </patternFill>
    </fill>
    <fill>
      <patternFill patternType="solid">
        <fgColor theme="4" tint="0.59999389629810485"/>
        <bgColor rgb="FF00FFFF"/>
      </patternFill>
    </fill>
    <fill>
      <patternFill patternType="solid">
        <fgColor theme="4" tint="0.59999389629810485"/>
        <bgColor rgb="FF93C47D"/>
      </patternFill>
    </fill>
    <fill>
      <patternFill patternType="solid">
        <fgColor theme="4" tint="0.59999389629810485"/>
        <bgColor rgb="FFB6D7A8"/>
      </patternFill>
    </fill>
    <fill>
      <patternFill patternType="solid">
        <fgColor theme="4" tint="0.59999389629810485"/>
        <bgColor rgb="FFDDD9C3"/>
      </patternFill>
    </fill>
    <fill>
      <patternFill patternType="solid">
        <fgColor theme="4" tint="0.59999389629810485"/>
        <bgColor indexed="64"/>
      </patternFill>
    </fill>
    <fill>
      <patternFill patternType="solid">
        <fgColor theme="8" tint="0.39997558519241921"/>
        <bgColor rgb="FFA4C2F4"/>
      </patternFill>
    </fill>
    <fill>
      <patternFill patternType="solid">
        <fgColor theme="9" tint="0.59999389629810485"/>
        <bgColor rgb="FF6AA84F"/>
      </patternFill>
    </fill>
    <fill>
      <patternFill patternType="solid">
        <fgColor theme="2" tint="-9.9978637043366805E-2"/>
        <bgColor indexed="64"/>
      </patternFill>
    </fill>
    <fill>
      <patternFill patternType="solid">
        <fgColor theme="2" tint="-9.9978637043366805E-2"/>
        <bgColor rgb="FFDDD9C3"/>
      </patternFill>
    </fill>
    <fill>
      <patternFill patternType="solid">
        <fgColor theme="2" tint="-9.9978637043366805E-2"/>
        <bgColor rgb="FF93C47D"/>
      </patternFill>
    </fill>
    <fill>
      <patternFill patternType="solid">
        <fgColor theme="0" tint="-0.249977111117893"/>
        <bgColor indexed="64"/>
      </patternFill>
    </fill>
    <fill>
      <patternFill patternType="solid">
        <fgColor rgb="FFFFFF00"/>
        <bgColor indexed="64"/>
      </patternFill>
    </fill>
    <fill>
      <patternFill patternType="solid">
        <fgColor rgb="FF66FF66"/>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FFFF"/>
        <bgColor indexed="64"/>
      </patternFill>
    </fill>
  </fills>
  <borders count="39">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right/>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rgb="FFCCCCCC"/>
      </bottom>
      <diagonal/>
    </border>
  </borders>
  <cellStyleXfs count="3">
    <xf numFmtId="0" fontId="0" fillId="0" borderId="0"/>
    <xf numFmtId="44" fontId="20" fillId="0" borderId="0" applyFont="0" applyFill="0" applyBorder="0" applyAlignment="0" applyProtection="0"/>
    <xf numFmtId="0" fontId="23" fillId="0" borderId="19" applyNumberFormat="0" applyFill="0" applyBorder="0" applyAlignment="0" applyProtection="0"/>
  </cellStyleXfs>
  <cellXfs count="313">
    <xf numFmtId="0" fontId="0" fillId="0" borderId="0" xfId="0"/>
    <xf numFmtId="0" fontId="1" fillId="0" borderId="0" xfId="0" applyFont="1" applyAlignment="1">
      <alignment horizont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 fillId="0" borderId="1" xfId="0" applyFont="1" applyBorder="1" applyAlignment="1">
      <alignment horizontal="left"/>
    </xf>
    <xf numFmtId="0" fontId="1" fillId="0" borderId="1" xfId="0" applyFont="1" applyBorder="1"/>
    <xf numFmtId="0" fontId="1" fillId="13" borderId="1" xfId="0" applyFont="1" applyFill="1" applyBorder="1" applyAlignment="1">
      <alignment horizontal="left"/>
    </xf>
    <xf numFmtId="0" fontId="1" fillId="0" borderId="1" xfId="0" applyFont="1" applyBorder="1" applyAlignment="1">
      <alignment horizontal="center"/>
    </xf>
    <xf numFmtId="0" fontId="1" fillId="12" borderId="1" xfId="0" applyFont="1" applyFill="1" applyBorder="1" applyAlignment="1">
      <alignment horizontal="left"/>
    </xf>
    <xf numFmtId="0" fontId="1" fillId="0" borderId="1" xfId="0" applyFont="1" applyBorder="1" applyAlignment="1">
      <alignment horizontal="center" wrapText="1"/>
    </xf>
    <xf numFmtId="0" fontId="1" fillId="0" borderId="1" xfId="0" applyFont="1" applyBorder="1" applyAlignment="1">
      <alignment horizontal="left" wrapText="1"/>
    </xf>
    <xf numFmtId="0" fontId="1" fillId="12" borderId="1" xfId="0" applyFont="1" applyFill="1" applyBorder="1" applyAlignment="1">
      <alignment horizontal="left" wrapText="1"/>
    </xf>
    <xf numFmtId="0" fontId="5" fillId="0" borderId="1" xfId="0" applyFont="1" applyBorder="1" applyAlignment="1">
      <alignment horizontal="left"/>
    </xf>
    <xf numFmtId="0" fontId="3" fillId="3" borderId="8" xfId="0" applyFont="1" applyFill="1" applyBorder="1" applyAlignment="1">
      <alignment horizontal="center" vertical="center" wrapText="1"/>
    </xf>
    <xf numFmtId="0" fontId="11" fillId="14" borderId="8" xfId="0" applyFont="1" applyFill="1" applyBorder="1" applyAlignment="1">
      <alignment horizontal="left"/>
    </xf>
    <xf numFmtId="0" fontId="11" fillId="14" borderId="8" xfId="0" applyFont="1" applyFill="1" applyBorder="1"/>
    <xf numFmtId="0" fontId="11" fillId="14" borderId="8" xfId="0" applyFont="1" applyFill="1" applyBorder="1" applyAlignment="1">
      <alignment horizontal="center"/>
    </xf>
    <xf numFmtId="0" fontId="1" fillId="14" borderId="9" xfId="0" applyFont="1" applyFill="1" applyBorder="1"/>
    <xf numFmtId="0" fontId="11" fillId="14" borderId="8" xfId="0" applyFont="1" applyFill="1" applyBorder="1" applyAlignment="1">
      <alignment horizontal="left" vertical="center" wrapText="1"/>
    </xf>
    <xf numFmtId="0" fontId="2" fillId="0" borderId="0" xfId="0" applyFont="1"/>
    <xf numFmtId="0" fontId="4" fillId="6" borderId="9" xfId="0" applyFont="1" applyFill="1" applyBorder="1"/>
    <xf numFmtId="0" fontId="3" fillId="0" borderId="10" xfId="0" applyFont="1" applyBorder="1"/>
    <xf numFmtId="0" fontId="1" fillId="6" borderId="9" xfId="0" applyFont="1" applyFill="1" applyBorder="1" applyAlignment="1">
      <alignment horizontal="left" wrapText="1"/>
    </xf>
    <xf numFmtId="0" fontId="4" fillId="3" borderId="9" xfId="0" applyFont="1" applyFill="1" applyBorder="1"/>
    <xf numFmtId="0" fontId="2" fillId="3" borderId="8" xfId="0" applyFont="1" applyFill="1" applyBorder="1" applyAlignment="1">
      <alignment horizontal="center" vertical="center" wrapText="1"/>
    </xf>
    <xf numFmtId="0" fontId="1" fillId="3" borderId="8" xfId="0" applyFont="1" applyFill="1" applyBorder="1"/>
    <xf numFmtId="0" fontId="1" fillId="6" borderId="8" xfId="0" applyFont="1" applyFill="1" applyBorder="1"/>
    <xf numFmtId="0" fontId="3" fillId="0" borderId="8" xfId="0" applyFont="1" applyBorder="1"/>
    <xf numFmtId="0" fontId="1" fillId="0" borderId="8" xfId="0" applyFont="1" applyBorder="1"/>
    <xf numFmtId="3" fontId="1" fillId="0" borderId="8" xfId="0" applyNumberFormat="1" applyFont="1" applyBorder="1"/>
    <xf numFmtId="3" fontId="3" fillId="0" borderId="8" xfId="0" applyNumberFormat="1" applyFont="1" applyBorder="1"/>
    <xf numFmtId="0" fontId="1" fillId="15" borderId="8" xfId="0" applyFont="1" applyFill="1" applyBorder="1"/>
    <xf numFmtId="0" fontId="1" fillId="12" borderId="8" xfId="0" applyFont="1" applyFill="1" applyBorder="1"/>
    <xf numFmtId="0" fontId="1" fillId="0" borderId="14" xfId="0" applyFont="1" applyBorder="1"/>
    <xf numFmtId="0" fontId="3" fillId="5" borderId="8" xfId="0" applyFont="1" applyFill="1" applyBorder="1" applyAlignment="1">
      <alignment horizontal="center"/>
    </xf>
    <xf numFmtId="0" fontId="3" fillId="5" borderId="8" xfId="0" applyFont="1" applyFill="1" applyBorder="1"/>
    <xf numFmtId="0" fontId="1" fillId="0" borderId="8" xfId="0" applyFont="1" applyBorder="1" applyAlignment="1">
      <alignment vertical="center"/>
    </xf>
    <xf numFmtId="0" fontId="1" fillId="0" borderId="8"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3" fillId="16" borderId="20" xfId="0" applyFont="1" applyFill="1" applyBorder="1" applyAlignment="1">
      <alignment horizontal="center" vertical="center"/>
    </xf>
    <xf numFmtId="0" fontId="3" fillId="16" borderId="20" xfId="0" applyFont="1" applyFill="1" applyBorder="1" applyAlignment="1">
      <alignment horizontal="left" vertical="center"/>
    </xf>
    <xf numFmtId="0" fontId="3" fillId="16" borderId="20" xfId="0" applyFont="1" applyFill="1" applyBorder="1" applyAlignment="1">
      <alignment horizontal="center" vertical="center" wrapText="1"/>
    </xf>
    <xf numFmtId="0" fontId="1" fillId="17" borderId="21" xfId="0" applyFont="1" applyFill="1" applyBorder="1" applyAlignment="1">
      <alignment horizontal="center" vertical="center"/>
    </xf>
    <xf numFmtId="0" fontId="11" fillId="17" borderId="8" xfId="0" applyFont="1" applyFill="1" applyBorder="1" applyAlignment="1">
      <alignment horizontal="left" vertical="top" wrapText="1"/>
    </xf>
    <xf numFmtId="0" fontId="11" fillId="17" borderId="8" xfId="0" applyFont="1" applyFill="1" applyBorder="1" applyAlignment="1">
      <alignment horizontal="center" vertical="top" wrapText="1"/>
    </xf>
    <xf numFmtId="17" fontId="11" fillId="17" borderId="22" xfId="0" applyNumberFormat="1" applyFont="1" applyFill="1" applyBorder="1" applyAlignment="1">
      <alignment horizontal="center" vertical="top"/>
    </xf>
    <xf numFmtId="0" fontId="11" fillId="17" borderId="22" xfId="0" applyFont="1" applyFill="1" applyBorder="1" applyAlignment="1">
      <alignment horizontal="center" vertical="top"/>
    </xf>
    <xf numFmtId="0" fontId="11" fillId="17" borderId="23" xfId="0" applyFont="1" applyFill="1" applyBorder="1" applyAlignment="1">
      <alignment horizontal="center" vertical="top"/>
    </xf>
    <xf numFmtId="0" fontId="1" fillId="17" borderId="24" xfId="0" applyFont="1" applyFill="1" applyBorder="1" applyAlignment="1">
      <alignment horizontal="center" vertical="center"/>
    </xf>
    <xf numFmtId="0" fontId="11" fillId="17" borderId="25" xfId="0" applyFont="1" applyFill="1" applyBorder="1" applyAlignment="1">
      <alignment horizontal="center" vertical="top"/>
    </xf>
    <xf numFmtId="0" fontId="11" fillId="17" borderId="25" xfId="0" applyFont="1" applyFill="1" applyBorder="1" applyAlignment="1">
      <alignment horizontal="left" vertical="top" wrapText="1"/>
    </xf>
    <xf numFmtId="0" fontId="1" fillId="17" borderId="25" xfId="0" applyFont="1" applyFill="1" applyBorder="1" applyAlignment="1">
      <alignment horizontal="center" vertical="top"/>
    </xf>
    <xf numFmtId="0" fontId="12" fillId="17" borderId="25" xfId="0" applyFont="1" applyFill="1" applyBorder="1" applyAlignment="1">
      <alignment horizontal="left" vertical="top"/>
    </xf>
    <xf numFmtId="165" fontId="11" fillId="17" borderId="20" xfId="0" applyNumberFormat="1" applyFont="1" applyFill="1" applyBorder="1" applyAlignment="1">
      <alignment horizontal="center" vertical="top"/>
    </xf>
    <xf numFmtId="0" fontId="11" fillId="17" borderId="20" xfId="0" applyFont="1" applyFill="1" applyBorder="1" applyAlignment="1">
      <alignment horizontal="center" vertical="top"/>
    </xf>
    <xf numFmtId="0" fontId="11" fillId="17" borderId="26" xfId="0" applyFont="1" applyFill="1" applyBorder="1" applyAlignment="1">
      <alignment horizontal="center" vertical="top"/>
    </xf>
    <xf numFmtId="17" fontId="11" fillId="17" borderId="8" xfId="0" applyNumberFormat="1" applyFont="1" applyFill="1" applyBorder="1" applyAlignment="1">
      <alignment horizontal="center" vertical="top"/>
    </xf>
    <xf numFmtId="0" fontId="11" fillId="17" borderId="8" xfId="0" applyFont="1" applyFill="1" applyBorder="1" applyAlignment="1">
      <alignment horizontal="center" vertical="center" wrapText="1"/>
    </xf>
    <xf numFmtId="0" fontId="11" fillId="17" borderId="8" xfId="0" applyFont="1" applyFill="1" applyBorder="1" applyAlignment="1">
      <alignment horizontal="center" vertical="top"/>
    </xf>
    <xf numFmtId="0" fontId="11" fillId="17" borderId="27" xfId="0" applyFont="1" applyFill="1" applyBorder="1" applyAlignment="1">
      <alignment horizontal="center" vertical="top"/>
    </xf>
    <xf numFmtId="165" fontId="11" fillId="17" borderId="8" xfId="0" applyNumberFormat="1" applyFont="1" applyFill="1" applyBorder="1" applyAlignment="1">
      <alignment horizontal="center" vertical="top"/>
    </xf>
    <xf numFmtId="0" fontId="11" fillId="17" borderId="20" xfId="0" applyFont="1" applyFill="1" applyBorder="1" applyAlignment="1">
      <alignment horizontal="left" vertical="top"/>
    </xf>
    <xf numFmtId="166" fontId="11" fillId="17" borderId="8" xfId="0" applyNumberFormat="1" applyFont="1" applyFill="1" applyBorder="1" applyAlignment="1">
      <alignment horizontal="center" vertical="top"/>
    </xf>
    <xf numFmtId="17" fontId="11" fillId="17" borderId="20" xfId="0" applyNumberFormat="1" applyFont="1" applyFill="1" applyBorder="1" applyAlignment="1">
      <alignment horizontal="center" vertical="top"/>
    </xf>
    <xf numFmtId="0" fontId="11" fillId="17" borderId="29" xfId="0" applyFont="1" applyFill="1" applyBorder="1" applyAlignment="1">
      <alignment horizontal="left" vertical="top"/>
    </xf>
    <xf numFmtId="0" fontId="11" fillId="17" borderId="29" xfId="0" applyFont="1" applyFill="1" applyBorder="1" applyAlignment="1">
      <alignment horizontal="center" vertical="top"/>
    </xf>
    <xf numFmtId="0" fontId="11" fillId="17" borderId="21" xfId="0" applyFont="1" applyFill="1" applyBorder="1" applyAlignment="1">
      <alignment horizontal="center" vertical="center"/>
    </xf>
    <xf numFmtId="0" fontId="11" fillId="17" borderId="22" xfId="0" applyFont="1" applyFill="1" applyBorder="1" applyAlignment="1">
      <alignment horizontal="left" vertical="top"/>
    </xf>
    <xf numFmtId="0" fontId="11" fillId="17" borderId="22" xfId="0" applyFont="1" applyFill="1" applyBorder="1" applyAlignment="1">
      <alignment horizontal="center" vertical="top" wrapText="1"/>
    </xf>
    <xf numFmtId="0" fontId="11" fillId="17" borderId="24" xfId="0" applyFont="1" applyFill="1" applyBorder="1" applyAlignment="1">
      <alignment horizontal="center" vertical="center"/>
    </xf>
    <xf numFmtId="0" fontId="11" fillId="17" borderId="9" xfId="0" applyFont="1" applyFill="1" applyBorder="1"/>
    <xf numFmtId="0" fontId="11" fillId="17" borderId="28" xfId="0" applyFont="1" applyFill="1" applyBorder="1" applyAlignment="1">
      <alignment horizontal="center" vertical="center"/>
    </xf>
    <xf numFmtId="0" fontId="11" fillId="17" borderId="9" xfId="0" applyFont="1" applyFill="1" applyBorder="1" applyAlignment="1">
      <alignment horizontal="left"/>
    </xf>
    <xf numFmtId="0" fontId="11" fillId="17" borderId="25" xfId="0" applyFont="1" applyFill="1" applyBorder="1" applyAlignment="1">
      <alignment horizontal="center" vertical="top" wrapText="1"/>
    </xf>
    <xf numFmtId="0" fontId="12" fillId="17" borderId="29" xfId="0" applyFont="1" applyFill="1" applyBorder="1" applyAlignment="1">
      <alignment horizontal="left" vertical="top"/>
    </xf>
    <xf numFmtId="17" fontId="11" fillId="17" borderId="29" xfId="0" applyNumberFormat="1" applyFont="1" applyFill="1" applyBorder="1" applyAlignment="1">
      <alignment horizontal="center" vertical="top"/>
    </xf>
    <xf numFmtId="0" fontId="11" fillId="17" borderId="30" xfId="0" applyFont="1" applyFill="1" applyBorder="1" applyAlignment="1">
      <alignment horizontal="center" vertical="top"/>
    </xf>
    <xf numFmtId="0" fontId="11" fillId="7" borderId="24" xfId="0" applyFont="1" applyFill="1" applyBorder="1" applyAlignment="1">
      <alignment horizontal="center" vertical="center"/>
    </xf>
    <xf numFmtId="0" fontId="11" fillId="0" borderId="31" xfId="0" applyFont="1" applyBorder="1" applyAlignment="1">
      <alignment horizontal="center" vertical="center"/>
    </xf>
    <xf numFmtId="0" fontId="11" fillId="7" borderId="21" xfId="0" applyFont="1" applyFill="1" applyBorder="1" applyAlignment="1">
      <alignment horizontal="center" vertical="center" wrapText="1"/>
    </xf>
    <xf numFmtId="0" fontId="1" fillId="17" borderId="8" xfId="0" applyFont="1" applyFill="1" applyBorder="1" applyAlignment="1">
      <alignment horizontal="center" vertical="top"/>
    </xf>
    <xf numFmtId="0" fontId="11" fillId="17" borderId="8" xfId="0" applyFont="1" applyFill="1" applyBorder="1" applyAlignment="1">
      <alignment horizontal="left" vertical="top"/>
    </xf>
    <xf numFmtId="0" fontId="1" fillId="17" borderId="8" xfId="0" applyFont="1" applyFill="1" applyBorder="1" applyAlignment="1">
      <alignment horizontal="center" vertical="top" wrapText="1"/>
    </xf>
    <xf numFmtId="0" fontId="12" fillId="17" borderId="8" xfId="0" applyFont="1" applyFill="1" applyBorder="1" applyAlignment="1">
      <alignment horizontal="left" vertical="top" wrapText="1"/>
    </xf>
    <xf numFmtId="0" fontId="13" fillId="17" borderId="8" xfId="0" applyFont="1" applyFill="1" applyBorder="1" applyAlignment="1">
      <alignment horizontal="left" vertical="top" wrapText="1"/>
    </xf>
    <xf numFmtId="0" fontId="13" fillId="17" borderId="8" xfId="0" applyFont="1" applyFill="1" applyBorder="1" applyAlignment="1">
      <alignment horizontal="center" vertical="top" wrapText="1"/>
    </xf>
    <xf numFmtId="0" fontId="11" fillId="17" borderId="32" xfId="0" applyFont="1" applyFill="1" applyBorder="1" applyAlignment="1">
      <alignment horizontal="center" vertical="center" wrapText="1"/>
    </xf>
    <xf numFmtId="0" fontId="11" fillId="17" borderId="21" xfId="0" applyFont="1" applyFill="1" applyBorder="1" applyAlignment="1">
      <alignment horizontal="center" vertical="center" wrapText="1"/>
    </xf>
    <xf numFmtId="0" fontId="4" fillId="15" borderId="9" xfId="0" applyFont="1" applyFill="1" applyBorder="1"/>
    <xf numFmtId="0" fontId="1" fillId="0" borderId="0" xfId="0" applyFont="1" applyAlignment="1">
      <alignment horizontal="left"/>
    </xf>
    <xf numFmtId="0" fontId="14" fillId="3" borderId="9" xfId="0" applyFont="1" applyFill="1" applyBorder="1"/>
    <xf numFmtId="0" fontId="14" fillId="0" borderId="0" xfId="0" applyFont="1"/>
    <xf numFmtId="0" fontId="1" fillId="6" borderId="20" xfId="0" applyFont="1" applyFill="1" applyBorder="1"/>
    <xf numFmtId="0" fontId="15" fillId="6" borderId="20" xfId="0" applyFont="1" applyFill="1" applyBorder="1"/>
    <xf numFmtId="0" fontId="15" fillId="6" borderId="25" xfId="0" applyFont="1" applyFill="1" applyBorder="1"/>
    <xf numFmtId="0" fontId="15" fillId="6" borderId="25" xfId="0" applyFont="1" applyFill="1" applyBorder="1" applyAlignment="1">
      <alignment horizontal="center"/>
    </xf>
    <xf numFmtId="0" fontId="15" fillId="0" borderId="15" xfId="0" applyFont="1" applyBorder="1"/>
    <xf numFmtId="0" fontId="1" fillId="0" borderId="15" xfId="0" applyFont="1" applyBorder="1"/>
    <xf numFmtId="2" fontId="1" fillId="0" borderId="15" xfId="0" applyNumberFormat="1" applyFont="1" applyBorder="1" applyAlignment="1">
      <alignment horizontal="center"/>
    </xf>
    <xf numFmtId="0" fontId="1" fillId="0" borderId="15" xfId="0" applyFont="1" applyBorder="1" applyAlignment="1">
      <alignment horizontal="center"/>
    </xf>
    <xf numFmtId="0" fontId="1" fillId="0" borderId="34" xfId="0" applyFont="1" applyBorder="1" applyAlignment="1">
      <alignment horizontal="center"/>
    </xf>
    <xf numFmtId="0" fontId="16" fillId="0" borderId="8" xfId="0" applyFont="1" applyBorder="1"/>
    <xf numFmtId="0" fontId="16" fillId="0" borderId="0" xfId="0" applyFont="1"/>
    <xf numFmtId="0" fontId="14" fillId="18" borderId="9" xfId="0" applyFont="1" applyFill="1" applyBorder="1"/>
    <xf numFmtId="0" fontId="17" fillId="18" borderId="9" xfId="0" applyFont="1" applyFill="1" applyBorder="1"/>
    <xf numFmtId="0" fontId="17" fillId="0" borderId="0" xfId="0" applyFont="1"/>
    <xf numFmtId="0" fontId="4" fillId="0" borderId="0" xfId="0" applyFont="1"/>
    <xf numFmtId="0" fontId="1" fillId="20" borderId="1" xfId="0" applyFont="1" applyFill="1" applyBorder="1" applyAlignment="1">
      <alignment horizontal="center" vertical="center"/>
    </xf>
    <xf numFmtId="0" fontId="1" fillId="20" borderId="2" xfId="0" applyFont="1" applyFill="1" applyBorder="1" applyAlignment="1">
      <alignment horizontal="center" vertical="center"/>
    </xf>
    <xf numFmtId="0" fontId="1" fillId="20" borderId="3" xfId="0" applyFont="1" applyFill="1" applyBorder="1" applyAlignment="1">
      <alignment horizontal="center" vertical="center"/>
    </xf>
    <xf numFmtId="0" fontId="1" fillId="20" borderId="4" xfId="0" applyFont="1" applyFill="1" applyBorder="1" applyAlignment="1">
      <alignment horizontal="center" vertical="center"/>
    </xf>
    <xf numFmtId="0" fontId="1" fillId="20" borderId="2" xfId="0" applyFont="1" applyFill="1" applyBorder="1" applyAlignment="1">
      <alignment horizontal="center" vertical="center" wrapText="1"/>
    </xf>
    <xf numFmtId="0" fontId="1" fillId="20" borderId="3" xfId="0" applyFont="1" applyFill="1" applyBorder="1" applyAlignment="1">
      <alignment horizontal="center" vertical="center" wrapText="1"/>
    </xf>
    <xf numFmtId="0" fontId="1" fillId="20" borderId="4" xfId="0" applyFont="1" applyFill="1" applyBorder="1" applyAlignment="1">
      <alignment horizontal="center" vertical="center" wrapText="1"/>
    </xf>
    <xf numFmtId="0" fontId="1" fillId="20" borderId="1" xfId="0" applyFont="1" applyFill="1" applyBorder="1" applyAlignment="1">
      <alignment horizontal="center" vertical="center" wrapText="1"/>
    </xf>
    <xf numFmtId="0" fontId="1" fillId="20" borderId="5" xfId="0" applyFont="1" applyFill="1" applyBorder="1" applyAlignment="1">
      <alignment horizontal="center" vertical="center" wrapText="1"/>
    </xf>
    <xf numFmtId="0" fontId="1" fillId="20" borderId="6" xfId="0" applyFont="1" applyFill="1" applyBorder="1" applyAlignment="1">
      <alignment horizontal="center" vertical="center" wrapText="1"/>
    </xf>
    <xf numFmtId="0" fontId="1" fillId="20" borderId="5" xfId="0" applyFont="1" applyFill="1" applyBorder="1" applyAlignment="1">
      <alignment horizontal="center" vertical="center"/>
    </xf>
    <xf numFmtId="0" fontId="1" fillId="20" borderId="7" xfId="0" applyFont="1" applyFill="1" applyBorder="1" applyAlignment="1">
      <alignment horizontal="center" vertical="center"/>
    </xf>
    <xf numFmtId="0" fontId="1" fillId="20" borderId="6" xfId="0" applyFont="1" applyFill="1" applyBorder="1" applyAlignment="1">
      <alignment horizontal="center" vertical="center"/>
    </xf>
    <xf numFmtId="0" fontId="6" fillId="22" borderId="1" xfId="0" applyFont="1" applyFill="1" applyBorder="1" applyAlignment="1">
      <alignment horizontal="left" vertical="center" wrapText="1"/>
    </xf>
    <xf numFmtId="0" fontId="6" fillId="22" borderId="1" xfId="0" applyFont="1" applyFill="1" applyBorder="1" applyAlignment="1">
      <alignment horizontal="left" vertical="center"/>
    </xf>
    <xf numFmtId="0" fontId="1" fillId="23" borderId="1" xfId="0" applyFont="1" applyFill="1" applyBorder="1"/>
    <xf numFmtId="0" fontId="6" fillId="23" borderId="1" xfId="0" applyFont="1" applyFill="1" applyBorder="1" applyAlignment="1">
      <alignment horizontal="left" vertical="center" wrapText="1"/>
    </xf>
    <xf numFmtId="0" fontId="6" fillId="23" borderId="1" xfId="0" applyFont="1" applyFill="1" applyBorder="1" applyAlignment="1">
      <alignment horizontal="left" vertical="center"/>
    </xf>
    <xf numFmtId="0" fontId="1" fillId="23" borderId="1" xfId="0" applyFont="1" applyFill="1" applyBorder="1" applyAlignment="1">
      <alignment horizontal="left"/>
    </xf>
    <xf numFmtId="0" fontId="6" fillId="22" borderId="1" xfId="0" applyFont="1" applyFill="1" applyBorder="1" applyAlignment="1">
      <alignment horizontal="center" vertical="center"/>
    </xf>
    <xf numFmtId="0" fontId="1" fillId="23" borderId="1" xfId="0" applyFont="1" applyFill="1" applyBorder="1" applyAlignment="1">
      <alignment horizontal="center"/>
    </xf>
    <xf numFmtId="0" fontId="6" fillId="23" borderId="1" xfId="0" applyFont="1" applyFill="1" applyBorder="1" applyAlignment="1">
      <alignment horizontal="center" vertical="center"/>
    </xf>
    <xf numFmtId="0" fontId="7" fillId="23" borderId="1" xfId="0" applyFont="1" applyFill="1" applyBorder="1" applyAlignment="1">
      <alignment horizontal="center" vertical="center"/>
    </xf>
    <xf numFmtId="0" fontId="7" fillId="22" borderId="1" xfId="0" applyFont="1" applyFill="1" applyBorder="1" applyAlignment="1">
      <alignment horizontal="center" vertical="center"/>
    </xf>
    <xf numFmtId="0" fontId="6" fillId="22"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1" fillId="23" borderId="1" xfId="0" applyFont="1" applyFill="1" applyBorder="1" applyAlignment="1">
      <alignment horizontal="center" vertical="center"/>
    </xf>
    <xf numFmtId="0" fontId="0" fillId="23" borderId="0" xfId="0" applyFill="1"/>
    <xf numFmtId="0" fontId="4" fillId="24" borderId="1" xfId="0" applyFont="1" applyFill="1" applyBorder="1"/>
    <xf numFmtId="0" fontId="2" fillId="26" borderId="1" xfId="0" applyFont="1" applyFill="1" applyBorder="1" applyAlignment="1">
      <alignment horizontal="center" vertical="center" wrapText="1"/>
    </xf>
    <xf numFmtId="0" fontId="0" fillId="23" borderId="0" xfId="0" applyFill="1" applyAlignment="1">
      <alignment horizontal="center" vertical="center"/>
    </xf>
    <xf numFmtId="0" fontId="2" fillId="28" borderId="1" xfId="0" applyFont="1" applyFill="1" applyBorder="1" applyAlignment="1">
      <alignment horizontal="center" vertical="center" wrapText="1"/>
    </xf>
    <xf numFmtId="0" fontId="1" fillId="29" borderId="1" xfId="0" applyFont="1" applyFill="1" applyBorder="1"/>
    <xf numFmtId="0" fontId="1" fillId="29" borderId="1" xfId="0" applyFont="1" applyFill="1" applyBorder="1" applyAlignment="1">
      <alignment wrapText="1"/>
    </xf>
    <xf numFmtId="2" fontId="1" fillId="29" borderId="1" xfId="0" applyNumberFormat="1" applyFont="1" applyFill="1" applyBorder="1"/>
    <xf numFmtId="0" fontId="1" fillId="30" borderId="1" xfId="0" applyFont="1" applyFill="1" applyBorder="1"/>
    <xf numFmtId="0" fontId="6" fillId="31" borderId="1" xfId="0" applyFont="1" applyFill="1" applyBorder="1" applyAlignment="1">
      <alignment horizontal="right" vertical="center"/>
    </xf>
    <xf numFmtId="0" fontId="6" fillId="29" borderId="1" xfId="0" applyFont="1" applyFill="1" applyBorder="1" applyAlignment="1">
      <alignment horizontal="right" vertical="center"/>
    </xf>
    <xf numFmtId="0" fontId="7" fillId="29" borderId="1" xfId="0" applyFont="1" applyFill="1" applyBorder="1" applyAlignment="1">
      <alignment horizontal="right" vertical="center"/>
    </xf>
    <xf numFmtId="0" fontId="6" fillId="31" borderId="1" xfId="0" applyFont="1" applyFill="1" applyBorder="1" applyAlignment="1">
      <alignment horizontal="right" vertical="center" wrapText="1"/>
    </xf>
    <xf numFmtId="0" fontId="8" fillId="31" borderId="1" xfId="0" applyFont="1" applyFill="1" applyBorder="1" applyAlignment="1">
      <alignment horizontal="right" vertical="center" wrapText="1"/>
    </xf>
    <xf numFmtId="0" fontId="6" fillId="29" borderId="1" xfId="0" applyFont="1" applyFill="1" applyBorder="1" applyAlignment="1">
      <alignment horizontal="right" vertical="center" wrapText="1"/>
    </xf>
    <xf numFmtId="0" fontId="1" fillId="32" borderId="1" xfId="0" applyFont="1" applyFill="1" applyBorder="1" applyAlignment="1">
      <alignment horizontal="center" vertical="center"/>
    </xf>
    <xf numFmtId="0" fontId="1" fillId="32" borderId="1" xfId="0" applyFont="1" applyFill="1" applyBorder="1" applyAlignment="1">
      <alignment horizontal="center" vertical="center" wrapText="1"/>
    </xf>
    <xf numFmtId="0" fontId="2" fillId="33" borderId="1" xfId="0" applyFont="1" applyFill="1" applyBorder="1" applyAlignment="1">
      <alignment horizontal="center" vertical="center" wrapText="1"/>
    </xf>
    <xf numFmtId="0" fontId="1" fillId="36" borderId="1" xfId="0" applyFont="1" applyFill="1" applyBorder="1" applyAlignment="1">
      <alignment horizontal="center" vertical="center"/>
    </xf>
    <xf numFmtId="0" fontId="6" fillId="37" borderId="1" xfId="0" applyFont="1" applyFill="1" applyBorder="1" applyAlignment="1">
      <alignment horizontal="center" vertical="center"/>
    </xf>
    <xf numFmtId="0" fontId="6" fillId="36" borderId="1" xfId="0" applyFont="1" applyFill="1" applyBorder="1" applyAlignment="1">
      <alignment horizontal="center" vertical="center"/>
    </xf>
    <xf numFmtId="0" fontId="2" fillId="39" borderId="1" xfId="0" applyFont="1" applyFill="1" applyBorder="1" applyAlignment="1">
      <alignment horizontal="center" vertical="center" wrapText="1"/>
    </xf>
    <xf numFmtId="0" fontId="2" fillId="40" borderId="1" xfId="0" applyFont="1" applyFill="1" applyBorder="1" applyAlignment="1">
      <alignment horizontal="center" vertical="center" wrapText="1"/>
    </xf>
    <xf numFmtId="0" fontId="1" fillId="41" borderId="1" xfId="0" applyFont="1" applyFill="1" applyBorder="1" applyAlignment="1">
      <alignment horizontal="center"/>
    </xf>
    <xf numFmtId="0" fontId="1" fillId="41" borderId="1" xfId="0" applyFont="1" applyFill="1" applyBorder="1" applyAlignment="1">
      <alignment horizontal="center" wrapText="1"/>
    </xf>
    <xf numFmtId="0" fontId="6" fillId="42" borderId="1" xfId="0" applyFont="1" applyFill="1" applyBorder="1" applyAlignment="1">
      <alignment horizontal="center" vertical="center"/>
    </xf>
    <xf numFmtId="0" fontId="6" fillId="41" borderId="1" xfId="0" applyFont="1" applyFill="1" applyBorder="1" applyAlignment="1">
      <alignment horizontal="center" vertical="center"/>
    </xf>
    <xf numFmtId="0" fontId="7" fillId="41" borderId="1" xfId="0" applyFont="1" applyFill="1" applyBorder="1" applyAlignment="1">
      <alignment horizontal="center" vertical="center"/>
    </xf>
    <xf numFmtId="0" fontId="7" fillId="42" borderId="1" xfId="0" applyFont="1" applyFill="1" applyBorder="1" applyAlignment="1">
      <alignment horizontal="center" vertical="center"/>
    </xf>
    <xf numFmtId="0" fontId="6" fillId="42" borderId="1" xfId="0" applyFont="1" applyFill="1" applyBorder="1" applyAlignment="1">
      <alignment horizontal="center" vertical="center" wrapText="1"/>
    </xf>
    <xf numFmtId="0" fontId="6" fillId="41" borderId="1" xfId="0" applyFont="1" applyFill="1" applyBorder="1" applyAlignment="1">
      <alignment horizontal="center" vertical="center" wrapText="1"/>
    </xf>
    <xf numFmtId="2" fontId="6" fillId="42" borderId="1" xfId="0" applyNumberFormat="1" applyFont="1" applyFill="1" applyBorder="1" applyAlignment="1">
      <alignment horizontal="center" vertical="center"/>
    </xf>
    <xf numFmtId="0" fontId="3" fillId="43" borderId="1" xfId="0" applyFont="1" applyFill="1" applyBorder="1" applyAlignment="1">
      <alignment horizontal="center" vertical="center" wrapText="1"/>
    </xf>
    <xf numFmtId="0" fontId="1" fillId="35" borderId="5" xfId="0" applyFont="1" applyFill="1" applyBorder="1" applyAlignment="1">
      <alignment horizontal="center" vertical="center" wrapText="1"/>
    </xf>
    <xf numFmtId="0" fontId="1" fillId="35" borderId="7" xfId="0" applyFont="1" applyFill="1" applyBorder="1" applyAlignment="1">
      <alignment horizontal="center" vertical="center" wrapText="1"/>
    </xf>
    <xf numFmtId="0" fontId="1" fillId="35" borderId="6" xfId="0" applyFont="1" applyFill="1" applyBorder="1" applyAlignment="1">
      <alignment horizontal="center" vertical="center" wrapText="1"/>
    </xf>
    <xf numFmtId="0" fontId="1" fillId="20" borderId="5" xfId="0" applyFont="1" applyFill="1" applyBorder="1" applyAlignment="1">
      <alignment horizontal="center" vertical="center" wrapText="1"/>
    </xf>
    <xf numFmtId="0" fontId="1" fillId="20" borderId="6" xfId="0" applyFont="1" applyFill="1" applyBorder="1" applyAlignment="1">
      <alignment horizontal="center" vertical="center" wrapText="1"/>
    </xf>
    <xf numFmtId="0" fontId="1" fillId="20" borderId="5" xfId="0" applyFont="1" applyFill="1" applyBorder="1" applyAlignment="1">
      <alignment horizontal="center" vertical="center"/>
    </xf>
    <xf numFmtId="0" fontId="1" fillId="20" borderId="7" xfId="0" applyFont="1" applyFill="1" applyBorder="1" applyAlignment="1">
      <alignment horizontal="center" vertical="center"/>
    </xf>
    <xf numFmtId="0" fontId="1" fillId="20" borderId="6" xfId="0" applyFont="1" applyFill="1" applyBorder="1" applyAlignment="1">
      <alignment horizontal="center" vertical="center"/>
    </xf>
    <xf numFmtId="0" fontId="1" fillId="20" borderId="7" xfId="0" applyFont="1" applyFill="1" applyBorder="1" applyAlignment="1">
      <alignment horizontal="center" vertical="center" wrapText="1"/>
    </xf>
    <xf numFmtId="0" fontId="1" fillId="34" borderId="5" xfId="0" applyFont="1" applyFill="1" applyBorder="1" applyAlignment="1">
      <alignment horizontal="center" vertical="center" wrapText="1"/>
    </xf>
    <xf numFmtId="0" fontId="1" fillId="34" borderId="7" xfId="0" applyFont="1" applyFill="1" applyBorder="1" applyAlignment="1">
      <alignment horizontal="center" vertical="center" wrapText="1"/>
    </xf>
    <xf numFmtId="0" fontId="1" fillId="34" borderId="6" xfId="0" applyFont="1" applyFill="1" applyBorder="1" applyAlignment="1">
      <alignment horizontal="center" vertical="center" wrapText="1"/>
    </xf>
    <xf numFmtId="0" fontId="1" fillId="35" borderId="5" xfId="0" applyFont="1" applyFill="1" applyBorder="1" applyAlignment="1">
      <alignment horizontal="center" vertical="center"/>
    </xf>
    <xf numFmtId="0" fontId="1" fillId="35" borderId="7" xfId="0" applyFont="1" applyFill="1" applyBorder="1" applyAlignment="1">
      <alignment horizontal="center" vertical="center"/>
    </xf>
    <xf numFmtId="0" fontId="1" fillId="35" borderId="6" xfId="0" applyFont="1" applyFill="1" applyBorder="1" applyAlignment="1">
      <alignment horizontal="center" vertical="center"/>
    </xf>
    <xf numFmtId="0" fontId="1" fillId="27" borderId="5" xfId="0" applyFont="1" applyFill="1" applyBorder="1" applyAlignment="1">
      <alignment horizontal="center" vertical="center"/>
    </xf>
    <xf numFmtId="0" fontId="1" fillId="27" borderId="7" xfId="0" applyFont="1" applyFill="1" applyBorder="1" applyAlignment="1">
      <alignment horizontal="center" vertical="center"/>
    </xf>
    <xf numFmtId="0" fontId="1" fillId="27" borderId="6" xfId="0" applyFont="1" applyFill="1" applyBorder="1" applyAlignment="1">
      <alignment horizontal="center" vertical="center"/>
    </xf>
    <xf numFmtId="0" fontId="1" fillId="27" borderId="5" xfId="0" applyFont="1" applyFill="1" applyBorder="1" applyAlignment="1">
      <alignment horizontal="center" vertical="center" wrapText="1"/>
    </xf>
    <xf numFmtId="0" fontId="1" fillId="27" borderId="7" xfId="0" applyFont="1" applyFill="1" applyBorder="1" applyAlignment="1">
      <alignment horizontal="center" vertical="center" wrapText="1"/>
    </xf>
    <xf numFmtId="0" fontId="1" fillId="27" borderId="6" xfId="0" applyFont="1" applyFill="1" applyBorder="1" applyAlignment="1">
      <alignment horizontal="center" vertical="center" wrapText="1"/>
    </xf>
    <xf numFmtId="0" fontId="18" fillId="41" borderId="35" xfId="0" applyFont="1" applyFill="1" applyBorder="1" applyAlignment="1">
      <alignment horizontal="center"/>
    </xf>
    <xf numFmtId="0" fontId="9" fillId="21" borderId="7" xfId="0" applyFont="1" applyFill="1" applyBorder="1" applyAlignment="1">
      <alignment horizontal="center" vertical="center"/>
    </xf>
    <xf numFmtId="0" fontId="9" fillId="21" borderId="6" xfId="0" applyFont="1" applyFill="1" applyBorder="1" applyAlignment="1">
      <alignment horizontal="center" vertical="center"/>
    </xf>
    <xf numFmtId="0" fontId="1" fillId="36" borderId="5" xfId="0" applyFont="1" applyFill="1" applyBorder="1" applyAlignment="1">
      <alignment horizontal="center" vertical="center" wrapText="1"/>
    </xf>
    <xf numFmtId="0" fontId="9" fillId="38" borderId="7" xfId="0" applyFont="1" applyFill="1" applyBorder="1" applyAlignment="1">
      <alignment horizontal="center" vertical="center"/>
    </xf>
    <xf numFmtId="0" fontId="9" fillId="38" borderId="6" xfId="0" applyFont="1" applyFill="1" applyBorder="1" applyAlignment="1">
      <alignment horizontal="center" vertical="center"/>
    </xf>
    <xf numFmtId="0" fontId="9" fillId="25" borderId="7" xfId="0" applyFont="1" applyFill="1" applyBorder="1"/>
    <xf numFmtId="0" fontId="9" fillId="25" borderId="6" xfId="0" applyFont="1" applyFill="1" applyBorder="1"/>
    <xf numFmtId="0" fontId="6" fillId="20" borderId="5" xfId="0" applyFont="1" applyFill="1" applyBorder="1" applyAlignment="1">
      <alignment horizontal="center" vertical="center"/>
    </xf>
    <xf numFmtId="0" fontId="6" fillId="20" borderId="7" xfId="0" applyFont="1" applyFill="1" applyBorder="1" applyAlignment="1">
      <alignment horizontal="center" vertical="center"/>
    </xf>
    <xf numFmtId="0" fontId="6" fillId="20" borderId="6" xfId="0" applyFont="1" applyFill="1" applyBorder="1" applyAlignment="1">
      <alignment horizontal="center" vertical="center"/>
    </xf>
    <xf numFmtId="0" fontId="6" fillId="19" borderId="5" xfId="0" applyFont="1" applyFill="1" applyBorder="1" applyAlignment="1">
      <alignment horizontal="center" vertical="center"/>
    </xf>
    <xf numFmtId="0" fontId="6" fillId="19" borderId="7" xfId="0" applyFont="1" applyFill="1" applyBorder="1" applyAlignment="1">
      <alignment horizontal="center" vertical="center"/>
    </xf>
    <xf numFmtId="0" fontId="6" fillId="19" borderId="6" xfId="0" applyFont="1" applyFill="1" applyBorder="1" applyAlignment="1">
      <alignment horizontal="center" vertical="center"/>
    </xf>
    <xf numFmtId="0" fontId="10" fillId="0" borderId="0" xfId="0" applyFont="1" applyAlignment="1">
      <alignment horizontal="center"/>
    </xf>
    <xf numFmtId="0" fontId="0" fillId="0" borderId="0" xfId="0"/>
    <xf numFmtId="0" fontId="1" fillId="15" borderId="11" xfId="0" applyFont="1" applyFill="1" applyBorder="1" applyAlignment="1">
      <alignment horizontal="center" vertical="center"/>
    </xf>
    <xf numFmtId="0" fontId="9" fillId="0" borderId="12" xfId="0" applyFont="1" applyBorder="1"/>
    <xf numFmtId="0" fontId="9" fillId="0" borderId="13" xfId="0" applyFont="1" applyBorder="1"/>
    <xf numFmtId="164" fontId="3" fillId="0" borderId="14" xfId="0" applyNumberFormat="1" applyFont="1" applyBorder="1" applyAlignment="1">
      <alignment horizontal="center" vertical="center"/>
    </xf>
    <xf numFmtId="0" fontId="9" fillId="0" borderId="15" xfId="0" applyFont="1" applyBorder="1"/>
    <xf numFmtId="0" fontId="9" fillId="0" borderId="16" xfId="0" applyFont="1" applyBorder="1"/>
    <xf numFmtId="164" fontId="3" fillId="15" borderId="14" xfId="0" applyNumberFormat="1" applyFont="1" applyFill="1" applyBorder="1" applyAlignment="1">
      <alignment horizontal="center" vertical="center"/>
    </xf>
    <xf numFmtId="0" fontId="10" fillId="3" borderId="17" xfId="0" applyFont="1" applyFill="1" applyBorder="1" applyAlignment="1">
      <alignment horizontal="center"/>
    </xf>
    <xf numFmtId="0" fontId="9" fillId="0" borderId="18" xfId="0" applyFont="1" applyBorder="1"/>
    <xf numFmtId="0" fontId="9" fillId="0" borderId="19" xfId="0" applyFont="1" applyBorder="1"/>
    <xf numFmtId="0" fontId="3" fillId="16" borderId="11" xfId="0" applyFont="1" applyFill="1" applyBorder="1" applyAlignment="1">
      <alignment horizontal="center"/>
    </xf>
    <xf numFmtId="0" fontId="15" fillId="6" borderId="14" xfId="0" applyFont="1" applyFill="1" applyBorder="1" applyAlignment="1">
      <alignment horizontal="center" wrapText="1"/>
    </xf>
    <xf numFmtId="0" fontId="1" fillId="0" borderId="11" xfId="0" applyFont="1" applyBorder="1" applyAlignment="1">
      <alignment horizontal="center"/>
    </xf>
    <xf numFmtId="0" fontId="1" fillId="6" borderId="14" xfId="0" applyFont="1" applyFill="1" applyBorder="1" applyAlignment="1">
      <alignment horizontal="center" vertical="center" wrapText="1"/>
    </xf>
    <xf numFmtId="0" fontId="9" fillId="0" borderId="33" xfId="0" applyFont="1" applyBorder="1"/>
    <xf numFmtId="0" fontId="15" fillId="6" borderId="14" xfId="0" applyFont="1" applyFill="1" applyBorder="1" applyAlignment="1">
      <alignment horizontal="center" vertical="center" wrapText="1"/>
    </xf>
    <xf numFmtId="0" fontId="0" fillId="44" borderId="36" xfId="0" applyFill="1" applyBorder="1"/>
    <xf numFmtId="17" fontId="0" fillId="44" borderId="36" xfId="0" applyNumberFormat="1" applyFill="1" applyBorder="1"/>
    <xf numFmtId="0" fontId="0" fillId="0" borderId="36" xfId="0" applyBorder="1"/>
    <xf numFmtId="44" fontId="0" fillId="0" borderId="36" xfId="1" applyFont="1" applyFill="1" applyBorder="1"/>
    <xf numFmtId="3" fontId="0" fillId="0" borderId="36" xfId="0" applyNumberFormat="1" applyBorder="1"/>
    <xf numFmtId="44" fontId="0" fillId="0" borderId="36" xfId="1" applyFont="1" applyBorder="1"/>
    <xf numFmtId="167" fontId="0" fillId="0" borderId="36" xfId="0" applyNumberFormat="1" applyBorder="1"/>
    <xf numFmtId="0" fontId="0" fillId="0" borderId="37" xfId="0" applyBorder="1"/>
    <xf numFmtId="3" fontId="0" fillId="0" borderId="37" xfId="0" applyNumberFormat="1" applyBorder="1"/>
    <xf numFmtId="167" fontId="0" fillId="0" borderId="37" xfId="0" applyNumberFormat="1" applyBorder="1"/>
    <xf numFmtId="44" fontId="0" fillId="0" borderId="0" xfId="1" applyFont="1"/>
    <xf numFmtId="44" fontId="0" fillId="0" borderId="37" xfId="1" applyFont="1" applyFill="1" applyBorder="1"/>
    <xf numFmtId="44" fontId="0" fillId="0" borderId="19" xfId="1" applyFont="1" applyFill="1" applyBorder="1"/>
    <xf numFmtId="167" fontId="0" fillId="0" borderId="0" xfId="0" applyNumberFormat="1"/>
    <xf numFmtId="0" fontId="0" fillId="0" borderId="0" xfId="0" applyNumberFormat="1"/>
    <xf numFmtId="0" fontId="0" fillId="0" borderId="0" xfId="0" pivotButton="1"/>
    <xf numFmtId="0" fontId="0" fillId="0" borderId="0" xfId="0" applyAlignment="1">
      <alignment horizontal="left"/>
    </xf>
    <xf numFmtId="0" fontId="19" fillId="0" borderId="0" xfId="0" applyFont="1"/>
    <xf numFmtId="0" fontId="0" fillId="44" borderId="37" xfId="0" applyFont="1" applyFill="1" applyBorder="1"/>
    <xf numFmtId="0" fontId="21" fillId="0" borderId="0" xfId="0" applyFont="1" applyAlignment="1">
      <alignment horizontal="center" vertical="center" readingOrder="1"/>
    </xf>
    <xf numFmtId="0" fontId="19" fillId="44" borderId="36" xfId="0" applyFont="1" applyFill="1" applyBorder="1"/>
    <xf numFmtId="3" fontId="0" fillId="0" borderId="0" xfId="0" applyNumberFormat="1"/>
    <xf numFmtId="1" fontId="0" fillId="44" borderId="36" xfId="0" applyNumberFormat="1" applyFill="1" applyBorder="1"/>
    <xf numFmtId="1" fontId="0" fillId="44" borderId="37" xfId="0" applyNumberFormat="1" applyFill="1" applyBorder="1"/>
    <xf numFmtId="0" fontId="0" fillId="0" borderId="19" xfId="0" applyBorder="1"/>
    <xf numFmtId="0" fontId="22" fillId="0" borderId="36" xfId="0" applyFont="1" applyBorder="1" applyAlignment="1">
      <alignment horizontal="center" vertical="center"/>
    </xf>
    <xf numFmtId="0" fontId="22" fillId="0" borderId="36" xfId="0" applyFont="1" applyBorder="1" applyAlignment="1">
      <alignment horizontal="center" vertical="center" wrapText="1"/>
    </xf>
    <xf numFmtId="0" fontId="22" fillId="0" borderId="36" xfId="0" applyFont="1" applyBorder="1" applyAlignment="1">
      <alignment vertical="center"/>
    </xf>
    <xf numFmtId="14" fontId="0" fillId="0" borderId="0" xfId="0" applyNumberFormat="1"/>
    <xf numFmtId="2" fontId="0" fillId="0" borderId="0" xfId="0" applyNumberFormat="1"/>
    <xf numFmtId="0" fontId="0" fillId="0" borderId="0" xfId="0" applyAlignment="1">
      <alignment horizontal="right"/>
    </xf>
    <xf numFmtId="0" fontId="0" fillId="45" borderId="0" xfId="0" applyFill="1" applyAlignment="1">
      <alignment horizontal="left"/>
    </xf>
    <xf numFmtId="0" fontId="0" fillId="45" borderId="0" xfId="0" applyFill="1" applyAlignment="1">
      <alignment horizontal="right"/>
    </xf>
    <xf numFmtId="14" fontId="0" fillId="45" borderId="0" xfId="0" applyNumberFormat="1" applyFill="1"/>
    <xf numFmtId="0" fontId="0" fillId="45" borderId="0" xfId="0" applyFill="1"/>
    <xf numFmtId="14" fontId="0" fillId="0" borderId="0" xfId="0" applyNumberFormat="1" applyAlignment="1">
      <alignment horizontal="left"/>
    </xf>
    <xf numFmtId="2" fontId="0" fillId="0" borderId="0" xfId="0" applyNumberFormat="1" applyAlignment="1">
      <alignment horizontal="right"/>
    </xf>
    <xf numFmtId="172" fontId="0" fillId="0" borderId="0" xfId="0" applyNumberFormat="1" applyAlignment="1">
      <alignment horizontal="right"/>
    </xf>
    <xf numFmtId="0" fontId="0" fillId="0" borderId="0" xfId="0" applyAlignment="1">
      <alignment horizontal="left" vertical="center" wrapText="1"/>
    </xf>
    <xf numFmtId="0" fontId="0" fillId="0" borderId="0" xfId="0" applyAlignment="1">
      <alignment horizontal="right" vertical="center"/>
    </xf>
    <xf numFmtId="14" fontId="0" fillId="0" borderId="0" xfId="0" applyNumberFormat="1" applyAlignment="1">
      <alignment vertical="center"/>
    </xf>
    <xf numFmtId="0" fontId="0" fillId="45"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right" vertical="top"/>
    </xf>
    <xf numFmtId="14" fontId="0" fillId="0" borderId="0" xfId="0" applyNumberFormat="1" applyAlignment="1">
      <alignment vertical="top"/>
    </xf>
    <xf numFmtId="0" fontId="0" fillId="0" borderId="0" xfId="0" applyAlignment="1">
      <alignment vertical="top"/>
    </xf>
    <xf numFmtId="0" fontId="0" fillId="0" borderId="0" xfId="0" applyAlignment="1">
      <alignment horizontal="center" vertical="top"/>
    </xf>
    <xf numFmtId="2" fontId="0" fillId="0" borderId="0" xfId="0" applyNumberFormat="1" applyAlignment="1">
      <alignment horizontal="right" vertical="top"/>
    </xf>
    <xf numFmtId="0" fontId="0" fillId="45" borderId="0" xfId="0" applyFill="1" applyAlignment="1">
      <alignment vertical="top"/>
    </xf>
    <xf numFmtId="0" fontId="0" fillId="0" borderId="0" xfId="0" applyAlignment="1">
      <alignment horizontal="left" wrapText="1"/>
    </xf>
    <xf numFmtId="0" fontId="0" fillId="0" borderId="0" xfId="0" applyAlignment="1">
      <alignment horizontal="left" vertical="center"/>
    </xf>
    <xf numFmtId="0" fontId="0" fillId="0" borderId="0" xfId="0" applyAlignment="1">
      <alignment horizontal="center"/>
    </xf>
    <xf numFmtId="0" fontId="0" fillId="46" borderId="0" xfId="0" applyFill="1" applyAlignment="1">
      <alignment horizontal="right"/>
    </xf>
    <xf numFmtId="0" fontId="0" fillId="47" borderId="0" xfId="0" applyFill="1" applyAlignment="1">
      <alignment horizontal="left"/>
    </xf>
    <xf numFmtId="0" fontId="0" fillId="47" borderId="0" xfId="0" applyFill="1" applyAlignment="1">
      <alignment horizontal="right"/>
    </xf>
    <xf numFmtId="14" fontId="0" fillId="47" borderId="0" xfId="0" applyNumberFormat="1" applyFill="1"/>
    <xf numFmtId="0" fontId="0" fillId="47" borderId="0" xfId="0" applyFill="1"/>
    <xf numFmtId="0" fontId="0" fillId="0" borderId="0" xfId="0" applyAlignment="1">
      <alignment horizontal="left" vertical="top"/>
    </xf>
    <xf numFmtId="2" fontId="0" fillId="0" borderId="19" xfId="1" applyNumberFormat="1" applyFont="1" applyBorder="1" applyAlignment="1">
      <alignment vertical="top" wrapText="1"/>
    </xf>
    <xf numFmtId="44" fontId="0" fillId="0" borderId="19" xfId="1" applyFont="1" applyFill="1" applyBorder="1" applyAlignment="1">
      <alignment vertical="top" wrapText="1"/>
    </xf>
    <xf numFmtId="44" fontId="0" fillId="0" borderId="19" xfId="1" applyFont="1" applyFill="1" applyBorder="1" applyAlignment="1">
      <alignment horizontal="right" vertical="top" wrapText="1"/>
    </xf>
    <xf numFmtId="44" fontId="0" fillId="0" borderId="19" xfId="1" applyFont="1" applyBorder="1" applyAlignment="1">
      <alignment vertical="top" wrapText="1"/>
    </xf>
    <xf numFmtId="0" fontId="0" fillId="23" borderId="0" xfId="0" applyFill="1" applyAlignment="1">
      <alignment horizontal="left" vertical="top"/>
    </xf>
    <xf numFmtId="44" fontId="0" fillId="23" borderId="19" xfId="1" applyFont="1" applyFill="1" applyBorder="1" applyAlignment="1">
      <alignment vertical="top" wrapText="1"/>
    </xf>
    <xf numFmtId="0" fontId="0" fillId="23" borderId="0" xfId="0" applyFill="1" applyAlignment="1">
      <alignment horizontal="right"/>
    </xf>
    <xf numFmtId="14" fontId="0" fillId="23" borderId="0" xfId="0" applyNumberFormat="1" applyFill="1"/>
    <xf numFmtId="0" fontId="24" fillId="0" borderId="19" xfId="2" applyFont="1"/>
    <xf numFmtId="0" fontId="0" fillId="46" borderId="0" xfId="0" applyFill="1" applyAlignment="1">
      <alignment horizontal="left"/>
    </xf>
    <xf numFmtId="0" fontId="0" fillId="46" borderId="0" xfId="0" applyFill="1"/>
    <xf numFmtId="0" fontId="25" fillId="48" borderId="0" xfId="0" applyFont="1" applyFill="1" applyAlignment="1">
      <alignment horizontal="left"/>
    </xf>
    <xf numFmtId="0" fontId="25" fillId="48" borderId="0" xfId="0" applyFont="1" applyFill="1" applyAlignment="1">
      <alignment horizontal="right"/>
    </xf>
    <xf numFmtId="14" fontId="25" fillId="48" borderId="0" xfId="0" applyNumberFormat="1" applyFont="1" applyFill="1"/>
    <xf numFmtId="0" fontId="25" fillId="48" borderId="0" xfId="0" applyFont="1" applyFill="1"/>
    <xf numFmtId="0" fontId="26" fillId="0" borderId="0" xfId="0" applyFont="1"/>
    <xf numFmtId="1" fontId="0" fillId="0" borderId="0" xfId="0" applyNumberFormat="1"/>
    <xf numFmtId="0" fontId="0" fillId="0" borderId="0" xfId="0" quotePrefix="1"/>
    <xf numFmtId="0" fontId="27" fillId="0" borderId="0" xfId="0" applyFont="1"/>
    <xf numFmtId="0" fontId="27" fillId="49" borderId="38" xfId="0" applyFont="1" applyFill="1" applyBorder="1" applyAlignment="1">
      <alignment vertical="center" wrapText="1"/>
    </xf>
    <xf numFmtId="0" fontId="26" fillId="45" borderId="0" xfId="0" applyFont="1" applyFill="1"/>
    <xf numFmtId="0" fontId="29" fillId="0" borderId="0" xfId="0" applyFont="1"/>
    <xf numFmtId="0" fontId="19" fillId="0" borderId="19" xfId="0" applyFont="1" applyBorder="1" applyAlignment="1">
      <alignment horizontal="left"/>
    </xf>
    <xf numFmtId="2" fontId="19" fillId="0" borderId="19" xfId="0" applyNumberFormat="1" applyFont="1" applyBorder="1"/>
    <xf numFmtId="0" fontId="30" fillId="0" borderId="0" xfId="0" applyFont="1" applyAlignment="1">
      <alignment horizontal="center"/>
    </xf>
  </cellXfs>
  <cellStyles count="3">
    <cellStyle name="Hipervínculo" xfId="2" builtinId="8"/>
    <cellStyle name="Moneda" xfId="1" builtinId="4"/>
    <cellStyle name="Normal" xfId="0" builtinId="0"/>
  </cellStyles>
  <dxfs count="3">
    <dxf>
      <numFmt numFmtId="2" formatCode="0.00"/>
    </dxf>
    <dxf>
      <numFmt numFmtId="2" formatCode="0.00"/>
    </dxf>
    <dxf>
      <numFmt numFmtId="2" formatCode="0.00"/>
    </dxf>
  </dxfs>
  <tableStyles count="0" defaultTableStyle="TableStyleMedium2" defaultPivotStyle="PivotStyleLight16"/>
  <colors>
    <mruColors>
      <color rgb="FFFFFF66"/>
      <color rgb="FFCC99FF"/>
      <color rgb="FF9999FF"/>
      <color rgb="FFCC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Comparación de consumo de combustibles</a:t>
            </a:r>
            <a:r>
              <a:rPr lang="es-MX" baseline="0"/>
              <a:t> 2022 y 2023 respecto a la LBE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9478670444287456E-2"/>
                  <c:y val="7.2799877288066264E-2"/>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MX" sz="1600" baseline="0"/>
                      <a:t>y = 32.163x + 502.94</a:t>
                    </a:r>
                    <a:endParaRPr lang="es-MX" sz="160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rendlineLbl>
          </c:trendline>
          <c:cat>
            <c:numRef>
              <c:f>AnalisisCombustibles!$A$21:$A$32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AnalisisCombustibles!$B$21:$B$32</c:f>
              <c:numCache>
                <c:formatCode>0.00</c:formatCode>
                <c:ptCount val="12"/>
                <c:pt idx="0">
                  <c:v>206.35</c:v>
                </c:pt>
                <c:pt idx="1">
                  <c:v>508.24</c:v>
                </c:pt>
                <c:pt idx="2">
                  <c:v>1083.6099999999999</c:v>
                </c:pt>
                <c:pt idx="3">
                  <c:v>502.14</c:v>
                </c:pt>
                <c:pt idx="4">
                  <c:v>817.62</c:v>
                </c:pt>
                <c:pt idx="5">
                  <c:v>732.33</c:v>
                </c:pt>
                <c:pt idx="6">
                  <c:v>166.51</c:v>
                </c:pt>
                <c:pt idx="7">
                  <c:v>824.48</c:v>
                </c:pt>
                <c:pt idx="8">
                  <c:v>1038.04</c:v>
                </c:pt>
                <c:pt idx="9">
                  <c:v>1505.97</c:v>
                </c:pt>
                <c:pt idx="10">
                  <c:v>896.82</c:v>
                </c:pt>
                <c:pt idx="11">
                  <c:v>261.85000000000002</c:v>
                </c:pt>
              </c:numCache>
            </c:numRef>
          </c:val>
          <c:smooth val="0"/>
          <c:extLst>
            <c:ext xmlns:c16="http://schemas.microsoft.com/office/drawing/2014/chart" uri="{C3380CC4-5D6E-409C-BE32-E72D297353CC}">
              <c16:uniqueId val="{00000000-0916-584C-9426-0276666145FE}"/>
            </c:ext>
          </c:extLst>
        </c:ser>
        <c:ser>
          <c:idx val="1"/>
          <c:order val="1"/>
          <c:tx>
            <c:v>Pronostico (LBE)</c:v>
          </c:tx>
          <c:spPr>
            <a:ln w="19050" cap="rnd">
              <a:solidFill>
                <a:schemeClr val="accent2"/>
              </a:solidFill>
              <a:round/>
            </a:ln>
            <a:effectLst/>
          </c:spPr>
          <c:marker>
            <c:symbol val="circle"/>
            <c:size val="5"/>
            <c:spPr>
              <a:solidFill>
                <a:schemeClr val="accent2"/>
              </a:solidFill>
              <a:ln w="9525">
                <a:solidFill>
                  <a:schemeClr val="accent2"/>
                </a:solidFill>
              </a:ln>
              <a:effectLst/>
            </c:spPr>
          </c:marker>
          <c:val>
            <c:numRef>
              <c:f>AnalisisCombustibles!$C$21:$C$32</c:f>
              <c:numCache>
                <c:formatCode>General</c:formatCode>
                <c:ptCount val="12"/>
                <c:pt idx="0">
                  <c:v>535.10299999999995</c:v>
                </c:pt>
                <c:pt idx="1">
                  <c:v>567.26599999999996</c:v>
                </c:pt>
                <c:pt idx="2">
                  <c:v>599.42899999999997</c:v>
                </c:pt>
                <c:pt idx="3">
                  <c:v>631.59199999999998</c:v>
                </c:pt>
                <c:pt idx="4">
                  <c:v>663.755</c:v>
                </c:pt>
                <c:pt idx="5">
                  <c:v>695.91800000000001</c:v>
                </c:pt>
                <c:pt idx="6">
                  <c:v>728.0809999999999</c:v>
                </c:pt>
                <c:pt idx="7">
                  <c:v>760.24399999999991</c:v>
                </c:pt>
                <c:pt idx="8">
                  <c:v>792.40699999999993</c:v>
                </c:pt>
                <c:pt idx="9">
                  <c:v>824.56999999999994</c:v>
                </c:pt>
                <c:pt idx="10">
                  <c:v>856.73299999999995</c:v>
                </c:pt>
                <c:pt idx="11">
                  <c:v>888.89599999999996</c:v>
                </c:pt>
              </c:numCache>
            </c:numRef>
          </c:val>
          <c:smooth val="0"/>
          <c:extLst>
            <c:ext xmlns:c16="http://schemas.microsoft.com/office/drawing/2014/chart" uri="{C3380CC4-5D6E-409C-BE32-E72D297353CC}">
              <c16:uniqueId val="{00000002-0916-584C-9426-0276666145FE}"/>
            </c:ext>
          </c:extLst>
        </c:ser>
        <c:ser>
          <c:idx val="2"/>
          <c:order val="2"/>
          <c:tx>
            <c:v>Consumo 2023</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AnalisisCombustibles!$D$21:$D$27</c:f>
              <c:numCache>
                <c:formatCode>0.00</c:formatCode>
                <c:ptCount val="7"/>
                <c:pt idx="0">
                  <c:v>329.71000000000004</c:v>
                </c:pt>
                <c:pt idx="1">
                  <c:v>751.18</c:v>
                </c:pt>
                <c:pt idx="2">
                  <c:v>960.89</c:v>
                </c:pt>
                <c:pt idx="3">
                  <c:v>533.62</c:v>
                </c:pt>
                <c:pt idx="4">
                  <c:v>1359.6699999999998</c:v>
                </c:pt>
                <c:pt idx="5">
                  <c:v>1131.4900000000002</c:v>
                </c:pt>
                <c:pt idx="6">
                  <c:v>26</c:v>
                </c:pt>
              </c:numCache>
            </c:numRef>
          </c:val>
          <c:smooth val="0"/>
          <c:extLst>
            <c:ext xmlns:c16="http://schemas.microsoft.com/office/drawing/2014/chart" uri="{C3380CC4-5D6E-409C-BE32-E72D297353CC}">
              <c16:uniqueId val="{00000003-0916-584C-9426-0276666145FE}"/>
            </c:ext>
          </c:extLst>
        </c:ser>
        <c:dLbls>
          <c:showLegendKey val="0"/>
          <c:showVal val="0"/>
          <c:showCatName val="0"/>
          <c:showSerName val="0"/>
          <c:showPercent val="0"/>
          <c:showBubbleSize val="0"/>
        </c:dLbls>
        <c:marker val="1"/>
        <c:smooth val="0"/>
        <c:axId val="155645839"/>
        <c:axId val="133486671"/>
      </c:lineChart>
      <c:catAx>
        <c:axId val="15564583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486671"/>
        <c:crosses val="autoZero"/>
        <c:auto val="1"/>
        <c:lblAlgn val="ctr"/>
        <c:lblOffset val="100"/>
        <c:noMultiLvlLbl val="0"/>
      </c:catAx>
      <c:valAx>
        <c:axId val="1334866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56458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1"/>
  <c:style val="2"/>
  <c:chart>
    <c:title>
      <c:tx>
        <c:rich>
          <a:bodyPr/>
          <a:lstStyle/>
          <a:p>
            <a:pPr lvl="0">
              <a:defRPr sz="1400" b="0" i="0">
                <a:solidFill>
                  <a:srgbClr val="757575"/>
                </a:solidFill>
                <a:latin typeface="Calibri"/>
              </a:defRPr>
            </a:pPr>
            <a:r>
              <a:rPr lang="es-MX" sz="1400" b="0" i="0">
                <a:solidFill>
                  <a:srgbClr val="757575"/>
                </a:solidFill>
                <a:latin typeface="Calibri"/>
              </a:rPr>
              <a:t>Consumos Fichas Tecnicas</a:t>
            </a:r>
          </a:p>
        </c:rich>
      </c:tx>
      <c:overlay val="0"/>
    </c:title>
    <c:autoTitleDeleted val="0"/>
    <c:plotArea>
      <c:layout>
        <c:manualLayout>
          <c:xMode val="edge"/>
          <c:yMode val="edge"/>
          <c:x val="0.33224365704286962"/>
          <c:y val="0.20412037037037037"/>
          <c:w val="0.31329068241469815"/>
          <c:h val="0.52215113735783025"/>
        </c:manualLayout>
      </c:layout>
      <c:pieChart>
        <c:varyColors val="1"/>
        <c:ser>
          <c:idx val="0"/>
          <c:order val="0"/>
          <c:dPt>
            <c:idx val="0"/>
            <c:bubble3D val="0"/>
            <c:spPr>
              <a:solidFill>
                <a:srgbClr val="4285F4"/>
              </a:solidFill>
            </c:spPr>
            <c:extLst>
              <c:ext xmlns:c16="http://schemas.microsoft.com/office/drawing/2014/chart" uri="{C3380CC4-5D6E-409C-BE32-E72D297353CC}">
                <c16:uniqueId val="{00000001-A1F8-4E11-A152-3216AFF8CB0D}"/>
              </c:ext>
            </c:extLst>
          </c:dPt>
          <c:dPt>
            <c:idx val="1"/>
            <c:bubble3D val="0"/>
            <c:spPr>
              <a:solidFill>
                <a:srgbClr val="EA4335"/>
              </a:solidFill>
            </c:spPr>
            <c:extLst>
              <c:ext xmlns:c16="http://schemas.microsoft.com/office/drawing/2014/chart" uri="{C3380CC4-5D6E-409C-BE32-E72D297353CC}">
                <c16:uniqueId val="{00000003-A1F8-4E11-A152-3216AFF8CB0D}"/>
              </c:ext>
            </c:extLst>
          </c:dPt>
          <c:dPt>
            <c:idx val="2"/>
            <c:bubble3D val="0"/>
            <c:spPr>
              <a:solidFill>
                <a:srgbClr val="FBBC04"/>
              </a:solidFill>
            </c:spPr>
            <c:extLst>
              <c:ext xmlns:c16="http://schemas.microsoft.com/office/drawing/2014/chart" uri="{C3380CC4-5D6E-409C-BE32-E72D297353CC}">
                <c16:uniqueId val="{00000005-A1F8-4E11-A152-3216AFF8CB0D}"/>
              </c:ext>
            </c:extLst>
          </c:dPt>
          <c:dPt>
            <c:idx val="3"/>
            <c:bubble3D val="0"/>
            <c:spPr>
              <a:solidFill>
                <a:srgbClr val="34A853"/>
              </a:solidFill>
            </c:spPr>
            <c:extLst>
              <c:ext xmlns:c16="http://schemas.microsoft.com/office/drawing/2014/chart" uri="{C3380CC4-5D6E-409C-BE32-E72D297353CC}">
                <c16:uniqueId val="{00000007-A1F8-4E11-A152-3216AFF8CB0D}"/>
              </c:ext>
            </c:extLst>
          </c:dPt>
          <c:dPt>
            <c:idx val="4"/>
            <c:bubble3D val="0"/>
            <c:spPr>
              <a:solidFill>
                <a:srgbClr val="FF6D01"/>
              </a:solidFill>
            </c:spPr>
            <c:extLst>
              <c:ext xmlns:c16="http://schemas.microsoft.com/office/drawing/2014/chart" uri="{C3380CC4-5D6E-409C-BE32-E72D297353CC}">
                <c16:uniqueId val="{00000009-A1F8-4E11-A152-3216AFF8CB0D}"/>
              </c:ext>
            </c:extLst>
          </c:dPt>
          <c:dPt>
            <c:idx val="5"/>
            <c:bubble3D val="0"/>
            <c:spPr>
              <a:solidFill>
                <a:srgbClr val="46BDC6"/>
              </a:solidFill>
            </c:spPr>
            <c:extLst>
              <c:ext xmlns:c16="http://schemas.microsoft.com/office/drawing/2014/chart" uri="{C3380CC4-5D6E-409C-BE32-E72D297353CC}">
                <c16:uniqueId val="{0000000B-A1F8-4E11-A152-3216AFF8CB0D}"/>
              </c:ext>
            </c:extLst>
          </c:dPt>
          <c:dPt>
            <c:idx val="6"/>
            <c:bubble3D val="0"/>
            <c:spPr>
              <a:solidFill>
                <a:srgbClr val="7BAAF7"/>
              </a:solidFill>
            </c:spPr>
            <c:extLst>
              <c:ext xmlns:c16="http://schemas.microsoft.com/office/drawing/2014/chart" uri="{C3380CC4-5D6E-409C-BE32-E72D297353CC}">
                <c16:uniqueId val="{0000000D-A1F8-4E11-A152-3216AFF8CB0D}"/>
              </c:ext>
            </c:extLst>
          </c:dPt>
          <c:dPt>
            <c:idx val="7"/>
            <c:bubble3D val="0"/>
            <c:spPr>
              <a:solidFill>
                <a:srgbClr val="F07B72"/>
              </a:solidFill>
            </c:spPr>
            <c:extLst>
              <c:ext xmlns:c16="http://schemas.microsoft.com/office/drawing/2014/chart" uri="{C3380CC4-5D6E-409C-BE32-E72D297353CC}">
                <c16:uniqueId val="{0000000F-A1F8-4E11-A152-3216AFF8CB0D}"/>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'tabla dinamica V3'!$B$4:$B$11</c:f>
              <c:strCache>
                <c:ptCount val="8"/>
                <c:pt idx="0">
                  <c:v>CLIMATIZACIÓN</c:v>
                </c:pt>
                <c:pt idx="1">
                  <c:v>ILUMINACIÓN</c:v>
                </c:pt>
                <c:pt idx="2">
                  <c:v>TICs</c:v>
                </c:pt>
                <c:pt idx="3">
                  <c:v>EQUIPO DE COMPUTO </c:v>
                </c:pt>
                <c:pt idx="4">
                  <c:v>SERVICIOS GENERALES</c:v>
                </c:pt>
                <c:pt idx="5">
                  <c:v>ELECTRODOMÉSTICOS</c:v>
                </c:pt>
                <c:pt idx="6">
                  <c:v>EQUIPO DE OFICINA </c:v>
                </c:pt>
                <c:pt idx="7">
                  <c:v>EQUIPO DE SEGURIDAD </c:v>
                </c:pt>
              </c:strCache>
            </c:strRef>
          </c:cat>
          <c:val>
            <c:numRef>
              <c:f>'tabla dinamica V3'!$C$4:$C$11</c:f>
              <c:numCache>
                <c:formatCode>General</c:formatCode>
                <c:ptCount val="8"/>
                <c:pt idx="0">
                  <c:v>2995</c:v>
                </c:pt>
                <c:pt idx="1">
                  <c:v>7547</c:v>
                </c:pt>
                <c:pt idx="2">
                  <c:v>4036</c:v>
                </c:pt>
                <c:pt idx="3">
                  <c:v>11837</c:v>
                </c:pt>
                <c:pt idx="4">
                  <c:v>649</c:v>
                </c:pt>
                <c:pt idx="5">
                  <c:v>1957</c:v>
                </c:pt>
                <c:pt idx="6">
                  <c:v>998</c:v>
                </c:pt>
                <c:pt idx="7">
                  <c:v>475.2</c:v>
                </c:pt>
              </c:numCache>
            </c:numRef>
          </c:val>
          <c:extLst>
            <c:ext xmlns:c16="http://schemas.microsoft.com/office/drawing/2014/chart" uri="{C3380CC4-5D6E-409C-BE32-E72D297353CC}">
              <c16:uniqueId val="{00000010-A1F8-4E11-A152-3216AFF8CB0D}"/>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Calibri"/>
            </a:defRPr>
          </a:pPr>
          <a:endParaRPr lang="es-MX"/>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Consumo</a:t>
            </a:r>
            <a:r>
              <a:rPr lang="es-MX" baseline="0"/>
              <a:t> de Energía Electrica del 2022 en KW</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cat>
            <c:numRef>
              <c:f>'ConsumoKW-Medidor827CHR'!$C$35:$C$46</c:f>
              <c:numCache>
                <c:formatCode>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'ConsumoKW-Medidor827CHR'!$D$35:$D$46</c:f>
            </c:numRef>
          </c:val>
          <c:extLst>
            <c:ext xmlns:c16="http://schemas.microsoft.com/office/drawing/2014/chart" uri="{C3380CC4-5D6E-409C-BE32-E72D297353CC}">
              <c16:uniqueId val="{00000000-2930-DC4D-A0F1-991FF9E2D162}"/>
            </c:ext>
          </c:extLst>
        </c:ser>
        <c:ser>
          <c:idx val="1"/>
          <c:order val="1"/>
          <c:spPr>
            <a:solidFill>
              <a:schemeClr val="accent2"/>
            </a:solidFill>
            <a:ln>
              <a:noFill/>
            </a:ln>
            <a:effectLst/>
          </c:spPr>
          <c:invertIfNegative val="0"/>
          <c:cat>
            <c:numRef>
              <c:f>'ConsumoKW-Medidor827CHR'!$C$35:$C$46</c:f>
              <c:numCache>
                <c:formatCode>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'ConsumoKW-Medidor827CHR'!$E$35:$E$46</c:f>
              <c:numCache>
                <c:formatCode>#,##0</c:formatCode>
                <c:ptCount val="12"/>
                <c:pt idx="0">
                  <c:v>62</c:v>
                </c:pt>
                <c:pt idx="1">
                  <c:v>298</c:v>
                </c:pt>
                <c:pt idx="2">
                  <c:v>496</c:v>
                </c:pt>
                <c:pt idx="3">
                  <c:v>262</c:v>
                </c:pt>
                <c:pt idx="4">
                  <c:v>290</c:v>
                </c:pt>
                <c:pt idx="5">
                  <c:v>345</c:v>
                </c:pt>
                <c:pt idx="6">
                  <c:v>0</c:v>
                </c:pt>
                <c:pt idx="7">
                  <c:v>186</c:v>
                </c:pt>
                <c:pt idx="8">
                  <c:v>209</c:v>
                </c:pt>
                <c:pt idx="9">
                  <c:v>152</c:v>
                </c:pt>
                <c:pt idx="10">
                  <c:v>248</c:v>
                </c:pt>
                <c:pt idx="11">
                  <c:v>30</c:v>
                </c:pt>
              </c:numCache>
            </c:numRef>
          </c:val>
          <c:extLst>
            <c:ext xmlns:c16="http://schemas.microsoft.com/office/drawing/2014/chart" uri="{C3380CC4-5D6E-409C-BE32-E72D297353CC}">
              <c16:uniqueId val="{00000001-2930-DC4D-A0F1-991FF9E2D162}"/>
            </c:ext>
          </c:extLst>
        </c:ser>
        <c:dLbls>
          <c:showLegendKey val="0"/>
          <c:showVal val="0"/>
          <c:showCatName val="0"/>
          <c:showSerName val="0"/>
          <c:showPercent val="0"/>
          <c:showBubbleSize val="0"/>
        </c:dLbls>
        <c:gapWidth val="219"/>
        <c:overlap val="-27"/>
        <c:axId val="26738927"/>
        <c:axId val="26791023"/>
      </c:barChart>
      <c:catAx>
        <c:axId val="26738927"/>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6791023"/>
        <c:crosses val="autoZero"/>
        <c:auto val="1"/>
        <c:lblAlgn val="ctr"/>
        <c:lblOffset val="100"/>
        <c:noMultiLvlLbl val="0"/>
      </c:catAx>
      <c:valAx>
        <c:axId val="267910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67389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Comparativo en KW 2022</a:t>
            </a:r>
            <a:r>
              <a:rPr lang="es-MX" baseline="0"/>
              <a:t> y </a:t>
            </a:r>
            <a:r>
              <a:rPr lang="es-MX"/>
              <a:t>2023 respecto a la LBE (interpolación)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'ConsumoKW-Medidor827CHR'!$C$35:$C$46</c:f>
              <c:numCache>
                <c:formatCode>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'ConsumoKW-Medidor827CHR'!$D$35:$D$46</c:f>
            </c:numRef>
          </c:val>
          <c:smooth val="0"/>
          <c:extLst>
            <c:ext xmlns:c16="http://schemas.microsoft.com/office/drawing/2014/chart" uri="{C3380CC4-5D6E-409C-BE32-E72D297353CC}">
              <c16:uniqueId val="{00000000-874B-D547-8011-71A735BFAA14}"/>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800" baseline="0"/>
                      <a:t>y = -14.448x + 308.74</a:t>
                    </a:r>
                    <a:endParaRPr lang="en-US" sz="180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rendlineLbl>
          </c:trendline>
          <c:cat>
            <c:numRef>
              <c:f>'ConsumoKW-Medidor827CHR'!$C$35:$C$46</c:f>
              <c:numCache>
                <c:formatCode>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'ConsumoKW-Medidor827CHR'!$E$35:$E$46</c:f>
              <c:numCache>
                <c:formatCode>#,##0</c:formatCode>
                <c:ptCount val="12"/>
                <c:pt idx="0">
                  <c:v>62</c:v>
                </c:pt>
                <c:pt idx="1">
                  <c:v>298</c:v>
                </c:pt>
                <c:pt idx="2">
                  <c:v>496</c:v>
                </c:pt>
                <c:pt idx="3">
                  <c:v>262</c:v>
                </c:pt>
                <c:pt idx="4">
                  <c:v>290</c:v>
                </c:pt>
                <c:pt idx="5">
                  <c:v>345</c:v>
                </c:pt>
                <c:pt idx="6">
                  <c:v>0</c:v>
                </c:pt>
                <c:pt idx="7">
                  <c:v>186</c:v>
                </c:pt>
                <c:pt idx="8">
                  <c:v>209</c:v>
                </c:pt>
                <c:pt idx="9">
                  <c:v>152</c:v>
                </c:pt>
                <c:pt idx="10">
                  <c:v>248</c:v>
                </c:pt>
                <c:pt idx="11">
                  <c:v>30</c:v>
                </c:pt>
              </c:numCache>
            </c:numRef>
          </c:val>
          <c:smooth val="0"/>
          <c:extLst>
            <c:ext xmlns:c16="http://schemas.microsoft.com/office/drawing/2014/chart" uri="{C3380CC4-5D6E-409C-BE32-E72D297353CC}">
              <c16:uniqueId val="{00000001-874B-D547-8011-71A735BFAA14}"/>
            </c:ext>
          </c:extLst>
        </c:ser>
        <c:ser>
          <c:idx val="2"/>
          <c:order val="2"/>
          <c:tx>
            <c:v>Pronostico LBE</c:v>
          </c:tx>
          <c:spPr>
            <a:ln w="19050" cap="rnd">
              <a:solidFill>
                <a:schemeClr val="accent3"/>
              </a:solidFill>
              <a:round/>
            </a:ln>
            <a:effectLst/>
          </c:spPr>
          <c:marker>
            <c:symbol val="circle"/>
            <c:size val="5"/>
            <c:spPr>
              <a:solidFill>
                <a:schemeClr val="accent3"/>
              </a:solidFill>
              <a:ln w="9525">
                <a:solidFill>
                  <a:schemeClr val="accent3"/>
                </a:solidFill>
              </a:ln>
              <a:effectLst/>
            </c:spPr>
          </c:marker>
          <c:cat>
            <c:numRef>
              <c:f>'ConsumoKW-Medidor827CHR'!$C$35:$C$46</c:f>
              <c:numCache>
                <c:formatCode>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'ConsumoKW-Medidor827CHR'!$J$35:$J$46</c:f>
              <c:numCache>
                <c:formatCode>General</c:formatCode>
                <c:ptCount val="12"/>
                <c:pt idx="0">
                  <c:v>294.29200000000003</c:v>
                </c:pt>
                <c:pt idx="1">
                  <c:v>279.84399999999999</c:v>
                </c:pt>
                <c:pt idx="2">
                  <c:v>265.39600000000002</c:v>
                </c:pt>
                <c:pt idx="3">
                  <c:v>250.94800000000001</c:v>
                </c:pt>
                <c:pt idx="4">
                  <c:v>236.5</c:v>
                </c:pt>
                <c:pt idx="5">
                  <c:v>222.05200000000002</c:v>
                </c:pt>
                <c:pt idx="6">
                  <c:v>207.60400000000001</c:v>
                </c:pt>
                <c:pt idx="7">
                  <c:v>193.15600000000001</c:v>
                </c:pt>
                <c:pt idx="8">
                  <c:v>178.708</c:v>
                </c:pt>
                <c:pt idx="9">
                  <c:v>164.26</c:v>
                </c:pt>
                <c:pt idx="10">
                  <c:v>149.81200000000001</c:v>
                </c:pt>
                <c:pt idx="11">
                  <c:v>135.364</c:v>
                </c:pt>
              </c:numCache>
            </c:numRef>
          </c:val>
          <c:smooth val="0"/>
          <c:extLst>
            <c:ext xmlns:c16="http://schemas.microsoft.com/office/drawing/2014/chart" uri="{C3380CC4-5D6E-409C-BE32-E72D297353CC}">
              <c16:uniqueId val="{00000003-874B-D547-8011-71A735BFAA14}"/>
            </c:ext>
          </c:extLst>
        </c:ser>
        <c:ser>
          <c:idx val="3"/>
          <c:order val="3"/>
          <c:tx>
            <c:v>Consumo 2023</c:v>
          </c:tx>
          <c:spPr>
            <a:ln w="19050" cap="rnd">
              <a:solidFill>
                <a:schemeClr val="accent4"/>
              </a:solidFill>
              <a:round/>
            </a:ln>
            <a:effectLst/>
          </c:spPr>
          <c:marker>
            <c:symbol val="circle"/>
            <c:size val="5"/>
            <c:spPr>
              <a:solidFill>
                <a:schemeClr val="accent4"/>
              </a:solidFill>
              <a:ln w="9525">
                <a:solidFill>
                  <a:schemeClr val="accent4"/>
                </a:solidFill>
              </a:ln>
              <a:effectLst/>
            </c:spPr>
          </c:marker>
          <c:cat>
            <c:numRef>
              <c:f>'ConsumoKW-Medidor827CHR'!$C$47:$C$51</c:f>
              <c:numCache>
                <c:formatCode>0</c:formatCode>
                <c:ptCount val="5"/>
                <c:pt idx="0">
                  <c:v>1</c:v>
                </c:pt>
                <c:pt idx="1">
                  <c:v>2</c:v>
                </c:pt>
                <c:pt idx="2">
                  <c:v>3</c:v>
                </c:pt>
                <c:pt idx="3">
                  <c:v>4</c:v>
                </c:pt>
                <c:pt idx="4">
                  <c:v>5</c:v>
                </c:pt>
              </c:numCache>
            </c:numRef>
          </c:cat>
          <c:val>
            <c:numRef>
              <c:f>'ConsumoKW-Medidor827CHR'!$E$47:$E$51</c:f>
              <c:numCache>
                <c:formatCode>#,##0</c:formatCode>
                <c:ptCount val="5"/>
                <c:pt idx="0">
                  <c:v>384</c:v>
                </c:pt>
                <c:pt idx="1">
                  <c:v>364</c:v>
                </c:pt>
                <c:pt idx="2">
                  <c:v>356</c:v>
                </c:pt>
                <c:pt idx="3">
                  <c:v>443</c:v>
                </c:pt>
                <c:pt idx="4">
                  <c:v>494</c:v>
                </c:pt>
              </c:numCache>
            </c:numRef>
          </c:val>
          <c:smooth val="0"/>
          <c:extLst>
            <c:ext xmlns:c16="http://schemas.microsoft.com/office/drawing/2014/chart" uri="{C3380CC4-5D6E-409C-BE32-E72D297353CC}">
              <c16:uniqueId val="{00000005-874B-D547-8011-71A735BFAA14}"/>
            </c:ext>
          </c:extLst>
        </c:ser>
        <c:dLbls>
          <c:showLegendKey val="0"/>
          <c:showVal val="0"/>
          <c:showCatName val="0"/>
          <c:showSerName val="0"/>
          <c:showPercent val="0"/>
          <c:showBubbleSize val="0"/>
        </c:dLbls>
        <c:marker val="1"/>
        <c:smooth val="0"/>
        <c:axId val="53889487"/>
        <c:axId val="54103311"/>
      </c:lineChart>
      <c:catAx>
        <c:axId val="538894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4103311"/>
        <c:crosses val="autoZero"/>
        <c:auto val="1"/>
        <c:lblAlgn val="ctr"/>
        <c:lblOffset val="100"/>
        <c:noMultiLvlLbl val="0"/>
      </c:catAx>
      <c:valAx>
        <c:axId val="54103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8894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0" i="0" baseline="0">
                <a:effectLst/>
              </a:rPr>
              <a:t>Consumo de Energía Electrica KW</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cat>
            <c:numRef>
              <c:f>'ConsumoKW-Medidor264CGU'!$D$35:$D$46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'ConsumoKW-Medidor264CGU'!$E$35:$E$46</c:f>
              <c:numCache>
                <c:formatCode>#,##0</c:formatCode>
                <c:ptCount val="12"/>
                <c:pt idx="0">
                  <c:v>2378</c:v>
                </c:pt>
                <c:pt idx="1">
                  <c:v>4868</c:v>
                </c:pt>
                <c:pt idx="2">
                  <c:v>5254</c:v>
                </c:pt>
                <c:pt idx="3">
                  <c:v>4752</c:v>
                </c:pt>
                <c:pt idx="4">
                  <c:v>6693</c:v>
                </c:pt>
                <c:pt idx="5">
                  <c:v>7472</c:v>
                </c:pt>
                <c:pt idx="6">
                  <c:v>3703</c:v>
                </c:pt>
                <c:pt idx="7">
                  <c:v>5016</c:v>
                </c:pt>
                <c:pt idx="8">
                  <c:v>8546</c:v>
                </c:pt>
                <c:pt idx="9">
                  <c:v>6720</c:v>
                </c:pt>
                <c:pt idx="10">
                  <c:v>6765</c:v>
                </c:pt>
                <c:pt idx="11">
                  <c:v>6520</c:v>
                </c:pt>
              </c:numCache>
            </c:numRef>
          </c:val>
          <c:extLst>
            <c:ext xmlns:c16="http://schemas.microsoft.com/office/drawing/2014/chart" uri="{C3380CC4-5D6E-409C-BE32-E72D297353CC}">
              <c16:uniqueId val="{00000000-4C71-8046-A550-A7D6A816F44E}"/>
            </c:ext>
          </c:extLst>
        </c:ser>
        <c:dLbls>
          <c:showLegendKey val="0"/>
          <c:showVal val="0"/>
          <c:showCatName val="0"/>
          <c:showSerName val="0"/>
          <c:showPercent val="0"/>
          <c:showBubbleSize val="0"/>
        </c:dLbls>
        <c:gapWidth val="219"/>
        <c:overlap val="-27"/>
        <c:axId val="2129242400"/>
        <c:axId val="2129244048"/>
      </c:barChart>
      <c:catAx>
        <c:axId val="212924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9244048"/>
        <c:crosses val="autoZero"/>
        <c:auto val="1"/>
        <c:lblAlgn val="ctr"/>
        <c:lblOffset val="100"/>
        <c:noMultiLvlLbl val="0"/>
      </c:catAx>
      <c:valAx>
        <c:axId val="2129244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29242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0" i="0" baseline="0">
                <a:effectLst/>
              </a:rPr>
              <a:t>Comparativo en KW 2022 y 2023 respecto a la LBE (interpolación)</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MX" sz="1600" baseline="0"/>
                      <a:t>y = 290.44x + 3836</a:t>
                    </a:r>
                    <a:endParaRPr lang="es-MX" sz="160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rendlineLbl>
          </c:trendline>
          <c:cat>
            <c:numRef>
              <c:f>'ConsumoKW-Medidor264CGU'!$D$35:$D$46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'ConsumoKW-Medidor264CGU'!$E$35:$E$46</c:f>
              <c:numCache>
                <c:formatCode>#,##0</c:formatCode>
                <c:ptCount val="12"/>
                <c:pt idx="0">
                  <c:v>2378</c:v>
                </c:pt>
                <c:pt idx="1">
                  <c:v>4868</c:v>
                </c:pt>
                <c:pt idx="2">
                  <c:v>5254</c:v>
                </c:pt>
                <c:pt idx="3">
                  <c:v>4752</c:v>
                </c:pt>
                <c:pt idx="4">
                  <c:v>6693</c:v>
                </c:pt>
                <c:pt idx="5">
                  <c:v>7472</c:v>
                </c:pt>
                <c:pt idx="6">
                  <c:v>3703</c:v>
                </c:pt>
                <c:pt idx="7">
                  <c:v>5016</c:v>
                </c:pt>
                <c:pt idx="8">
                  <c:v>8546</c:v>
                </c:pt>
                <c:pt idx="9">
                  <c:v>6720</c:v>
                </c:pt>
                <c:pt idx="10">
                  <c:v>6765</c:v>
                </c:pt>
                <c:pt idx="11">
                  <c:v>6520</c:v>
                </c:pt>
              </c:numCache>
            </c:numRef>
          </c:val>
          <c:smooth val="0"/>
          <c:extLst>
            <c:ext xmlns:c16="http://schemas.microsoft.com/office/drawing/2014/chart" uri="{C3380CC4-5D6E-409C-BE32-E72D297353CC}">
              <c16:uniqueId val="{00000000-A47E-F24D-9E96-2BF6EEB4FC07}"/>
            </c:ext>
          </c:extLst>
        </c:ser>
        <c:ser>
          <c:idx val="1"/>
          <c:order val="1"/>
          <c:tx>
            <c:v>Pronostico LBE</c:v>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'ConsumoKW-Medidor264CGU'!$D$35:$D$46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'ConsumoKW-Medidor264CGU'!$J$35:$J$46</c:f>
              <c:numCache>
                <c:formatCode>General</c:formatCode>
                <c:ptCount val="12"/>
                <c:pt idx="0">
                  <c:v>4126.4399999999996</c:v>
                </c:pt>
                <c:pt idx="1">
                  <c:v>4416.88</c:v>
                </c:pt>
                <c:pt idx="2">
                  <c:v>4707.32</c:v>
                </c:pt>
                <c:pt idx="3">
                  <c:v>4997.76</c:v>
                </c:pt>
                <c:pt idx="4">
                  <c:v>5288.2</c:v>
                </c:pt>
                <c:pt idx="5">
                  <c:v>5578.6399999999994</c:v>
                </c:pt>
                <c:pt idx="6">
                  <c:v>5869.08</c:v>
                </c:pt>
                <c:pt idx="7">
                  <c:v>6159.52</c:v>
                </c:pt>
                <c:pt idx="8">
                  <c:v>6449.96</c:v>
                </c:pt>
                <c:pt idx="9">
                  <c:v>6740.4</c:v>
                </c:pt>
                <c:pt idx="10">
                  <c:v>7030.84</c:v>
                </c:pt>
                <c:pt idx="11">
                  <c:v>7321.28</c:v>
                </c:pt>
              </c:numCache>
            </c:numRef>
          </c:val>
          <c:smooth val="0"/>
          <c:extLst>
            <c:ext xmlns:c16="http://schemas.microsoft.com/office/drawing/2014/chart" uri="{C3380CC4-5D6E-409C-BE32-E72D297353CC}">
              <c16:uniqueId val="{00000003-A47E-F24D-9E96-2BF6EEB4FC07}"/>
            </c:ext>
          </c:extLst>
        </c:ser>
        <c:ser>
          <c:idx val="2"/>
          <c:order val="2"/>
          <c:tx>
            <c:v>Consumo 2023</c:v>
          </c:tx>
          <c:spPr>
            <a:ln w="19050" cap="rnd">
              <a:solidFill>
                <a:schemeClr val="accent3"/>
              </a:solidFill>
              <a:round/>
            </a:ln>
            <a:effectLst/>
          </c:spPr>
          <c:marker>
            <c:symbol val="circle"/>
            <c:size val="5"/>
            <c:spPr>
              <a:solidFill>
                <a:schemeClr val="accent3"/>
              </a:solidFill>
              <a:ln w="9525">
                <a:solidFill>
                  <a:schemeClr val="accent3"/>
                </a:solidFill>
              </a:ln>
              <a:effectLst/>
            </c:spPr>
          </c:marker>
          <c:cat>
            <c:numRef>
              <c:f>'ConsumoKW-Medidor264CGU'!$D$47:$D$51</c:f>
              <c:numCache>
                <c:formatCode>General</c:formatCode>
                <c:ptCount val="5"/>
                <c:pt idx="0">
                  <c:v>1</c:v>
                </c:pt>
                <c:pt idx="1">
                  <c:v>2</c:v>
                </c:pt>
                <c:pt idx="2">
                  <c:v>3</c:v>
                </c:pt>
                <c:pt idx="3">
                  <c:v>4</c:v>
                </c:pt>
                <c:pt idx="4">
                  <c:v>5</c:v>
                </c:pt>
              </c:numCache>
            </c:numRef>
          </c:cat>
          <c:val>
            <c:numRef>
              <c:f>'ConsumoKW-Medidor264CGU'!$E$47:$E$51</c:f>
              <c:numCache>
                <c:formatCode>#,##0</c:formatCode>
                <c:ptCount val="5"/>
                <c:pt idx="0">
                  <c:v>4851</c:v>
                </c:pt>
                <c:pt idx="1">
                  <c:v>6350</c:v>
                </c:pt>
                <c:pt idx="2">
                  <c:v>5895</c:v>
                </c:pt>
                <c:pt idx="3">
                  <c:v>4383</c:v>
                </c:pt>
                <c:pt idx="4">
                  <c:v>6273</c:v>
                </c:pt>
              </c:numCache>
            </c:numRef>
          </c:val>
          <c:smooth val="0"/>
          <c:extLst>
            <c:ext xmlns:c16="http://schemas.microsoft.com/office/drawing/2014/chart" uri="{C3380CC4-5D6E-409C-BE32-E72D297353CC}">
              <c16:uniqueId val="{00000004-A47E-F24D-9E96-2BF6EEB4FC07}"/>
            </c:ext>
          </c:extLst>
        </c:ser>
        <c:dLbls>
          <c:showLegendKey val="0"/>
          <c:showVal val="0"/>
          <c:showCatName val="0"/>
          <c:showSerName val="0"/>
          <c:showPercent val="0"/>
          <c:showBubbleSize val="0"/>
        </c:dLbls>
        <c:marker val="1"/>
        <c:smooth val="0"/>
        <c:axId val="30672335"/>
        <c:axId val="26689871"/>
      </c:lineChart>
      <c:catAx>
        <c:axId val="306723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6689871"/>
        <c:crosses val="autoZero"/>
        <c:auto val="1"/>
        <c:lblAlgn val="ctr"/>
        <c:lblOffset val="100"/>
        <c:noMultiLvlLbl val="0"/>
      </c:catAx>
      <c:valAx>
        <c:axId val="266898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6723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525000" cy="9391650"/>
    <xdr:sp macro="" textlink="">
      <xdr:nvSpPr>
        <xdr:cNvPr id="3078" name="_x0000_t202" hidden="1">
          <a:extLst>
            <a:ext uri="{FF2B5EF4-FFF2-40B4-BE49-F238E27FC236}">
              <a16:creationId xmlns:a16="http://schemas.microsoft.com/office/drawing/2014/main" id="{00000000-0008-0000-01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fLocksWithSheet="0"/>
  </xdr:oneCellAnchor>
  <xdr:oneCellAnchor>
    <xdr:from>
      <xdr:col>0</xdr:col>
      <xdr:colOff>0</xdr:colOff>
      <xdr:row>0</xdr:row>
      <xdr:rowOff>0</xdr:rowOff>
    </xdr:from>
    <xdr:ext cx="9525000" cy="9391650"/>
    <xdr:sp macro="" textlink="">
      <xdr:nvSpPr>
        <xdr:cNvPr id="3076" name="_x0000_t202" hidden="1">
          <a:extLst>
            <a:ext uri="{FF2B5EF4-FFF2-40B4-BE49-F238E27FC236}">
              <a16:creationId xmlns:a16="http://schemas.microsoft.com/office/drawing/2014/main" id="{00000000-0008-0000-01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fLocksWithSheet="0"/>
  </xdr:oneCellAnchor>
  <xdr:oneCellAnchor>
    <xdr:from>
      <xdr:col>0</xdr:col>
      <xdr:colOff>0</xdr:colOff>
      <xdr:row>0</xdr:row>
      <xdr:rowOff>0</xdr:rowOff>
    </xdr:from>
    <xdr:ext cx="9525000" cy="9391650"/>
    <xdr:sp macro="" textlink="">
      <xdr:nvSpPr>
        <xdr:cNvPr id="3074" name="_x0000_t202" hidden="1">
          <a:extLst>
            <a:ext uri="{FF2B5EF4-FFF2-40B4-BE49-F238E27FC236}">
              <a16:creationId xmlns:a16="http://schemas.microsoft.com/office/drawing/2014/main" id="{00000000-0008-0000-01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fLocksWithSheet="0"/>
  </xdr:oneCellAnchor>
  <xdr:oneCellAnchor>
    <xdr:from>
      <xdr:col>0</xdr:col>
      <xdr:colOff>0</xdr:colOff>
      <xdr:row>0</xdr:row>
      <xdr:rowOff>0</xdr:rowOff>
    </xdr:from>
    <xdr:ext cx="9525000" cy="9391650"/>
    <xdr:sp macro="" textlink="">
      <xdr:nvSpPr>
        <xdr:cNvPr id="2" name="AutoShape 6">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6" name="AutoShape 4">
          <a:extLst>
            <a:ext uri="{FF2B5EF4-FFF2-40B4-BE49-F238E27FC236}">
              <a16:creationId xmlns:a16="http://schemas.microsoft.com/office/drawing/2014/main" id="{00000000-0008-0000-01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7" name="AutoShape 2">
          <a:extLst>
            <a:ext uri="{FF2B5EF4-FFF2-40B4-BE49-F238E27FC236}">
              <a16:creationId xmlns:a16="http://schemas.microsoft.com/office/drawing/2014/main" id="{00000000-0008-0000-01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8" name="AutoShape 6">
          <a:extLst>
            <a:ext uri="{FF2B5EF4-FFF2-40B4-BE49-F238E27FC236}">
              <a16:creationId xmlns:a16="http://schemas.microsoft.com/office/drawing/2014/main" id="{00000000-0008-0000-01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9" name="AutoShape 4">
          <a:extLst>
            <a:ext uri="{FF2B5EF4-FFF2-40B4-BE49-F238E27FC236}">
              <a16:creationId xmlns:a16="http://schemas.microsoft.com/office/drawing/2014/main" id="{00000000-0008-0000-01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10" name="AutoShape 2">
          <a:extLst>
            <a:ext uri="{FF2B5EF4-FFF2-40B4-BE49-F238E27FC236}">
              <a16:creationId xmlns:a16="http://schemas.microsoft.com/office/drawing/2014/main" id="{00000000-0008-0000-0100-00000A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11" name="AutoShape 6">
          <a:extLst>
            <a:ext uri="{FF2B5EF4-FFF2-40B4-BE49-F238E27FC236}">
              <a16:creationId xmlns:a16="http://schemas.microsoft.com/office/drawing/2014/main" id="{00000000-0008-0000-0100-00000B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12" name="AutoShape 4">
          <a:extLst>
            <a:ext uri="{FF2B5EF4-FFF2-40B4-BE49-F238E27FC236}">
              <a16:creationId xmlns:a16="http://schemas.microsoft.com/office/drawing/2014/main" id="{00000000-0008-0000-0100-00000C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14" name="AutoShape 6">
          <a:extLst>
            <a:ext uri="{FF2B5EF4-FFF2-40B4-BE49-F238E27FC236}">
              <a16:creationId xmlns:a16="http://schemas.microsoft.com/office/drawing/2014/main" id="{00000000-0008-0000-0100-00000E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15" name="AutoShape 4">
          <a:extLst>
            <a:ext uri="{FF2B5EF4-FFF2-40B4-BE49-F238E27FC236}">
              <a16:creationId xmlns:a16="http://schemas.microsoft.com/office/drawing/2014/main" id="{00000000-0008-0000-0100-00000F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16" name="AutoShape 2">
          <a:extLst>
            <a:ext uri="{FF2B5EF4-FFF2-40B4-BE49-F238E27FC236}">
              <a16:creationId xmlns:a16="http://schemas.microsoft.com/office/drawing/2014/main" id="{00000000-0008-0000-0100-000010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17" name="AutoShape 6">
          <a:extLst>
            <a:ext uri="{FF2B5EF4-FFF2-40B4-BE49-F238E27FC236}">
              <a16:creationId xmlns:a16="http://schemas.microsoft.com/office/drawing/2014/main" id="{00000000-0008-0000-0100-000011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18" name="AutoShape 4">
          <a:extLst>
            <a:ext uri="{FF2B5EF4-FFF2-40B4-BE49-F238E27FC236}">
              <a16:creationId xmlns:a16="http://schemas.microsoft.com/office/drawing/2014/main" id="{00000000-0008-0000-0100-000012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19" name="AutoShape 2">
          <a:extLst>
            <a:ext uri="{FF2B5EF4-FFF2-40B4-BE49-F238E27FC236}">
              <a16:creationId xmlns:a16="http://schemas.microsoft.com/office/drawing/2014/main" id="{00000000-0008-0000-0100-000013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20" name="AutoShape 6">
          <a:extLst>
            <a:ext uri="{FF2B5EF4-FFF2-40B4-BE49-F238E27FC236}">
              <a16:creationId xmlns:a16="http://schemas.microsoft.com/office/drawing/2014/main" id="{00000000-0008-0000-0100-000014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21" name="AutoShape 4">
          <a:extLst>
            <a:ext uri="{FF2B5EF4-FFF2-40B4-BE49-F238E27FC236}">
              <a16:creationId xmlns:a16="http://schemas.microsoft.com/office/drawing/2014/main" id="{00000000-0008-0000-0100-000015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22" name="AutoShape 2">
          <a:extLst>
            <a:ext uri="{FF2B5EF4-FFF2-40B4-BE49-F238E27FC236}">
              <a16:creationId xmlns:a16="http://schemas.microsoft.com/office/drawing/2014/main" id="{00000000-0008-0000-0100-000016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23" name="AutoShape 6">
          <a:extLst>
            <a:ext uri="{FF2B5EF4-FFF2-40B4-BE49-F238E27FC236}">
              <a16:creationId xmlns:a16="http://schemas.microsoft.com/office/drawing/2014/main" id="{00000000-0008-0000-0100-00001700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24" name="AutoShape 4">
          <a:extLst>
            <a:ext uri="{FF2B5EF4-FFF2-40B4-BE49-F238E27FC236}">
              <a16:creationId xmlns:a16="http://schemas.microsoft.com/office/drawing/2014/main" id="{00000000-0008-0000-0100-00001800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25" name="AutoShape 2">
          <a:extLst>
            <a:ext uri="{FF2B5EF4-FFF2-40B4-BE49-F238E27FC236}">
              <a16:creationId xmlns:a16="http://schemas.microsoft.com/office/drawing/2014/main" id="{00000000-0008-0000-0100-00001900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26" name="AutoShape 6">
          <a:extLst>
            <a:ext uri="{FF2B5EF4-FFF2-40B4-BE49-F238E27FC236}">
              <a16:creationId xmlns:a16="http://schemas.microsoft.com/office/drawing/2014/main" id="{00000000-0008-0000-0100-00001A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27" name="AutoShape 4">
          <a:extLst>
            <a:ext uri="{FF2B5EF4-FFF2-40B4-BE49-F238E27FC236}">
              <a16:creationId xmlns:a16="http://schemas.microsoft.com/office/drawing/2014/main" id="{00000000-0008-0000-0100-00001B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28" name="AutoShape 2">
          <a:extLst>
            <a:ext uri="{FF2B5EF4-FFF2-40B4-BE49-F238E27FC236}">
              <a16:creationId xmlns:a16="http://schemas.microsoft.com/office/drawing/2014/main" id="{00000000-0008-0000-0100-00001C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29" name="AutoShape 6">
          <a:extLst>
            <a:ext uri="{FF2B5EF4-FFF2-40B4-BE49-F238E27FC236}">
              <a16:creationId xmlns:a16="http://schemas.microsoft.com/office/drawing/2014/main" id="{00000000-0008-0000-0100-00001D00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 name="AutoShape 4">
          <a:extLst>
            <a:ext uri="{FF2B5EF4-FFF2-40B4-BE49-F238E27FC236}">
              <a16:creationId xmlns:a16="http://schemas.microsoft.com/office/drawing/2014/main" id="{00000000-0008-0000-0100-00001E00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1" name="AutoShape 2">
          <a:extLst>
            <a:ext uri="{FF2B5EF4-FFF2-40B4-BE49-F238E27FC236}">
              <a16:creationId xmlns:a16="http://schemas.microsoft.com/office/drawing/2014/main" id="{00000000-0008-0000-0100-00001F00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72" name="AutoShape 6">
          <a:extLst>
            <a:ext uri="{FF2B5EF4-FFF2-40B4-BE49-F238E27FC236}">
              <a16:creationId xmlns:a16="http://schemas.microsoft.com/office/drawing/2014/main" id="{00000000-0008-0000-0100-0000000C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73" name="AutoShape 4">
          <a:extLst>
            <a:ext uri="{FF2B5EF4-FFF2-40B4-BE49-F238E27FC236}">
              <a16:creationId xmlns:a16="http://schemas.microsoft.com/office/drawing/2014/main" id="{00000000-0008-0000-0100-0000010C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75" name="AutoShape 2">
          <a:extLst>
            <a:ext uri="{FF2B5EF4-FFF2-40B4-BE49-F238E27FC236}">
              <a16:creationId xmlns:a16="http://schemas.microsoft.com/office/drawing/2014/main" id="{00000000-0008-0000-0100-0000030C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77" name="AutoShape 6">
          <a:extLst>
            <a:ext uri="{FF2B5EF4-FFF2-40B4-BE49-F238E27FC236}">
              <a16:creationId xmlns:a16="http://schemas.microsoft.com/office/drawing/2014/main" id="{00000000-0008-0000-0100-0000050C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79" name="AutoShape 4">
          <a:extLst>
            <a:ext uri="{FF2B5EF4-FFF2-40B4-BE49-F238E27FC236}">
              <a16:creationId xmlns:a16="http://schemas.microsoft.com/office/drawing/2014/main" id="{00000000-0008-0000-0100-0000070C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80" name="AutoShape 2">
          <a:extLst>
            <a:ext uri="{FF2B5EF4-FFF2-40B4-BE49-F238E27FC236}">
              <a16:creationId xmlns:a16="http://schemas.microsoft.com/office/drawing/2014/main" id="{00000000-0008-0000-0100-0000080C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81" name="AutoShape 6">
          <a:extLst>
            <a:ext uri="{FF2B5EF4-FFF2-40B4-BE49-F238E27FC236}">
              <a16:creationId xmlns:a16="http://schemas.microsoft.com/office/drawing/2014/main" id="{00000000-0008-0000-0100-0000090C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82" name="AutoShape 4">
          <a:extLst>
            <a:ext uri="{FF2B5EF4-FFF2-40B4-BE49-F238E27FC236}">
              <a16:creationId xmlns:a16="http://schemas.microsoft.com/office/drawing/2014/main" id="{00000000-0008-0000-0100-00000A0C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83" name="AutoShape 2">
          <a:extLst>
            <a:ext uri="{FF2B5EF4-FFF2-40B4-BE49-F238E27FC236}">
              <a16:creationId xmlns:a16="http://schemas.microsoft.com/office/drawing/2014/main" id="{00000000-0008-0000-0100-00000B0C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84" name="AutoShape 6">
          <a:extLst>
            <a:ext uri="{FF2B5EF4-FFF2-40B4-BE49-F238E27FC236}">
              <a16:creationId xmlns:a16="http://schemas.microsoft.com/office/drawing/2014/main" id="{00000000-0008-0000-0100-00000C0C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85" name="AutoShape 4">
          <a:extLst>
            <a:ext uri="{FF2B5EF4-FFF2-40B4-BE49-F238E27FC236}">
              <a16:creationId xmlns:a16="http://schemas.microsoft.com/office/drawing/2014/main" id="{00000000-0008-0000-0100-00000D0C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086" name="AutoShape 2">
          <a:extLst>
            <a:ext uri="{FF2B5EF4-FFF2-40B4-BE49-F238E27FC236}">
              <a16:creationId xmlns:a16="http://schemas.microsoft.com/office/drawing/2014/main" id="{00000000-0008-0000-0100-00000E0C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2" name="AutoShape 6">
          <a:extLst>
            <a:ext uri="{FF2B5EF4-FFF2-40B4-BE49-F238E27FC236}">
              <a16:creationId xmlns:a16="http://schemas.microsoft.com/office/drawing/2014/main" id="{00000000-0008-0000-0100-00002000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3" name="AutoShape 4">
          <a:extLst>
            <a:ext uri="{FF2B5EF4-FFF2-40B4-BE49-F238E27FC236}">
              <a16:creationId xmlns:a16="http://schemas.microsoft.com/office/drawing/2014/main" id="{00000000-0008-0000-0100-00002100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4" name="AutoShape 2">
          <a:extLst>
            <a:ext uri="{FF2B5EF4-FFF2-40B4-BE49-F238E27FC236}">
              <a16:creationId xmlns:a16="http://schemas.microsoft.com/office/drawing/2014/main" id="{00000000-0008-0000-0100-000022000000}"/>
            </a:ext>
          </a:extLst>
        </xdr:cNvPr>
        <xdr:cNvSpPr>
          <a:spLocks noChangeArrowheads="1"/>
        </xdr:cNvSpPr>
      </xdr:nvSpPr>
      <xdr:spPr bwMode="auto">
        <a:xfrm>
          <a:off x="0" y="0"/>
          <a:ext cx="9525000" cy="10134600"/>
        </a:xfrm>
        <a:custGeom>
          <a:avLst/>
          <a:gdLst/>
          <a:ahLst/>
          <a:cxnLst/>
          <a:rect l="0" t="0" r="r" b="b"/>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5" name="AutoShape 6">
          <a:extLst>
            <a:ext uri="{FF2B5EF4-FFF2-40B4-BE49-F238E27FC236}">
              <a16:creationId xmlns:a16="http://schemas.microsoft.com/office/drawing/2014/main" id="{00000000-0008-0000-0100-000023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6" name="AutoShape 4">
          <a:extLst>
            <a:ext uri="{FF2B5EF4-FFF2-40B4-BE49-F238E27FC236}">
              <a16:creationId xmlns:a16="http://schemas.microsoft.com/office/drawing/2014/main" id="{00000000-0008-0000-0100-000024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oneCellAnchor>
    <xdr:from>
      <xdr:col>0</xdr:col>
      <xdr:colOff>0</xdr:colOff>
      <xdr:row>0</xdr:row>
      <xdr:rowOff>0</xdr:rowOff>
    </xdr:from>
    <xdr:ext cx="9525000" cy="9391650"/>
    <xdr:sp macro="" textlink="">
      <xdr:nvSpPr>
        <xdr:cNvPr id="37" name="AutoShape 2">
          <a:extLst>
            <a:ext uri="{FF2B5EF4-FFF2-40B4-BE49-F238E27FC236}">
              <a16:creationId xmlns:a16="http://schemas.microsoft.com/office/drawing/2014/main" id="{00000000-0008-0000-0100-000025000000}"/>
            </a:ext>
          </a:extLst>
        </xdr:cNvPr>
        <xdr:cNvSpPr>
          <a:spLocks noChangeArrowheads="1"/>
        </xdr:cNvSpPr>
      </xdr:nvSpPr>
      <xdr:spPr bwMode="auto">
        <a:xfrm>
          <a:off x="0" y="0"/>
          <a:ext cx="9525000" cy="10134600"/>
        </a:xfrm>
        <a:custGeom>
          <a:avLst/>
          <a:gdLst/>
          <a:ahLst/>
          <a:cxnLst/>
          <a:rect l="0" t="0" r="0" b="0"/>
          <a:pathLst/>
        </a:custGeom>
        <a:solidFill>
          <a:srgbClr val="FFFFFF"/>
        </a:solidFill>
        <a:ln w="9525">
          <a:solidFill>
            <a:srgbClr val="000000"/>
          </a:solidFill>
          <a:round/>
          <a:headEnd/>
          <a:tailEnd/>
        </a:ln>
      </xdr:spPr>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5</xdr:col>
      <xdr:colOff>1295400</xdr:colOff>
      <xdr:row>20</xdr:row>
      <xdr:rowOff>0</xdr:rowOff>
    </xdr:from>
    <xdr:to>
      <xdr:col>21</xdr:col>
      <xdr:colOff>1079500</xdr:colOff>
      <xdr:row>48</xdr:row>
      <xdr:rowOff>177800</xdr:rowOff>
    </xdr:to>
    <xdr:graphicFrame macro="">
      <xdr:nvGraphicFramePr>
        <xdr:cNvPr id="4" name="Gráfico 3">
          <a:extLst>
            <a:ext uri="{FF2B5EF4-FFF2-40B4-BE49-F238E27FC236}">
              <a16:creationId xmlns:a16="http://schemas.microsoft.com/office/drawing/2014/main" id="{798DC067-7F69-FFDA-6EAC-EE6CD04F3A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57150</xdr:colOff>
      <xdr:row>1</xdr:row>
      <xdr:rowOff>171450</xdr:rowOff>
    </xdr:from>
    <xdr:ext cx="4429125" cy="2733675"/>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twoCellAnchor>
    <xdr:from>
      <xdr:col>9</xdr:col>
      <xdr:colOff>1102763</xdr:colOff>
      <xdr:row>1</xdr:row>
      <xdr:rowOff>200181</xdr:rowOff>
    </xdr:from>
    <xdr:to>
      <xdr:col>18</xdr:col>
      <xdr:colOff>817326</xdr:colOff>
      <xdr:row>20</xdr:row>
      <xdr:rowOff>201187</xdr:rowOff>
    </xdr:to>
    <xdr:graphicFrame macro="">
      <xdr:nvGraphicFramePr>
        <xdr:cNvPr id="8" name="Gráfico 7">
          <a:extLst>
            <a:ext uri="{FF2B5EF4-FFF2-40B4-BE49-F238E27FC236}">
              <a16:creationId xmlns:a16="http://schemas.microsoft.com/office/drawing/2014/main" id="{67D658D9-7CA6-863E-B3D1-028FDAF96E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1027315</xdr:colOff>
      <xdr:row>23</xdr:row>
      <xdr:rowOff>11568</xdr:rowOff>
    </xdr:from>
    <xdr:to>
      <xdr:col>24</xdr:col>
      <xdr:colOff>138316</xdr:colOff>
      <xdr:row>50</xdr:row>
      <xdr:rowOff>176039</xdr:rowOff>
    </xdr:to>
    <xdr:graphicFrame macro="">
      <xdr:nvGraphicFramePr>
        <xdr:cNvPr id="9" name="Gráfico 8">
          <a:extLst>
            <a:ext uri="{FF2B5EF4-FFF2-40B4-BE49-F238E27FC236}">
              <a16:creationId xmlns:a16="http://schemas.microsoft.com/office/drawing/2014/main" id="{1AC6646C-521C-34D7-E6D7-0CA73926BF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31750</xdr:colOff>
      <xdr:row>1</xdr:row>
      <xdr:rowOff>190500</xdr:rowOff>
    </xdr:from>
    <xdr:to>
      <xdr:col>18</xdr:col>
      <xdr:colOff>774700</xdr:colOff>
      <xdr:row>21</xdr:row>
      <xdr:rowOff>190500</xdr:rowOff>
    </xdr:to>
    <xdr:graphicFrame macro="">
      <xdr:nvGraphicFramePr>
        <xdr:cNvPr id="2" name="Gráfico 1">
          <a:extLst>
            <a:ext uri="{FF2B5EF4-FFF2-40B4-BE49-F238E27FC236}">
              <a16:creationId xmlns:a16="http://schemas.microsoft.com/office/drawing/2014/main" id="{648F0600-D5FF-9A5D-B569-6B8BC448B2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349250</xdr:colOff>
      <xdr:row>22</xdr:row>
      <xdr:rowOff>177800</xdr:rowOff>
    </xdr:from>
    <xdr:to>
      <xdr:col>23</xdr:col>
      <xdr:colOff>317500</xdr:colOff>
      <xdr:row>50</xdr:row>
      <xdr:rowOff>0</xdr:rowOff>
    </xdr:to>
    <xdr:graphicFrame macro="">
      <xdr:nvGraphicFramePr>
        <xdr:cNvPr id="3" name="Gráfico 2">
          <a:extLst>
            <a:ext uri="{FF2B5EF4-FFF2-40B4-BE49-F238E27FC236}">
              <a16:creationId xmlns:a16="http://schemas.microsoft.com/office/drawing/2014/main" id="{964DF5CC-970E-6744-266D-27076F4EB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5151.56773263889" createdVersion="8" refreshedVersion="8" minRefreshableVersion="3" recordCount="280" xr:uid="{98C6CDC7-2802-FF49-AC25-0B61A3BDE737}">
  <cacheSource type="worksheet">
    <worksheetSource ref="B3:U283" sheet="Matriz_26Jun23"/>
  </cacheSource>
  <cacheFields count="20">
    <cacheField name="Lugar" numFmtId="0">
      <sharedItems containsBlank="1" count="15">
        <s v="Edificio A"/>
        <m/>
        <s v="Edificio K"/>
        <s v="Edificio O"/>
        <s v="Edificio D"/>
        <s v="Edificio E"/>
        <s v="EDIFICIO F"/>
        <s v="EDIFICIO G"/>
        <s v="EDIFICIO N"/>
        <s v="EDIFICIO J"/>
        <s v="EDIFICIO H"/>
        <s v="EDIFICIO M"/>
        <s v="EDIFICIO B"/>
        <s v="EDIFICIO Q"/>
        <s v="Edificio C"/>
      </sharedItems>
    </cacheField>
    <cacheField name="Sub Area" numFmtId="0">
      <sharedItems containsBlank="1"/>
    </cacheField>
    <cacheField name="Uso de la Energia" numFmtId="0">
      <sharedItems count="15">
        <s v="Electrodomesticos de Cafeteria"/>
        <s v="Equipo de Compùto"/>
        <s v="Climatización"/>
        <s v="Iluminación"/>
        <s v="Equipo de Oficina"/>
        <s v="Electrodomesticos"/>
        <s v="Equipo de seguridad"/>
        <s v="Electrodomestico"/>
        <s v="Electrodomestico "/>
        <s v=" Equipo de TICS"/>
        <s v="Equipo de TICS"/>
        <s v="Equipo Industrial-Servicios Generales"/>
        <s v=" Equipo Industrial-Servicios Generales, "/>
        <s v="Iluminación "/>
        <s v="Equipo de tic's"/>
      </sharedItems>
    </cacheField>
    <cacheField name="Equipos / Maquinas / Articulos _x000a_Describir el equipo que consume energia" numFmtId="0">
      <sharedItems/>
    </cacheField>
    <cacheField name="Caracteristica de Consumo del Equipo" numFmtId="0">
      <sharedItems containsString="0" containsBlank="1" containsNumber="1" minValue="5.0000000000000001E-3" maxValue="40"/>
    </cacheField>
    <cacheField name="Unidad de Energia" numFmtId="0">
      <sharedItems/>
    </cacheField>
    <cacheField name="Tipo de energia" numFmtId="0">
      <sharedItems/>
    </cacheField>
    <cacheField name="Cantidad de Equipos" numFmtId="0">
      <sharedItems containsSemiMixedTypes="0" containsString="0" containsNumber="1" containsInteger="1" minValue="1" maxValue="90"/>
    </cacheField>
    <cacheField name="Utilización de los equipo_x000a_(Dias al mes)" numFmtId="0">
      <sharedItems containsSemiMixedTypes="0" containsString="0" containsNumber="1" containsInteger="1" minValue="0" maxValue="30"/>
    </cacheField>
    <cacheField name="Utilización de los equipos_x000a_(Horas)" numFmtId="0">
      <sharedItems containsString="0" containsBlank="1" containsNumber="1" minValue="0" maxValue="24"/>
    </cacheField>
    <cacheField name="Total de Energía de Consumo. (WATTS/DÍA)" numFmtId="0">
      <sharedItems containsSemiMixedTypes="0" containsString="0" containsNumber="1" minValue="0" maxValue="72"/>
    </cacheField>
    <cacheField name="Consumo mensual Estimado (WATTS)" numFmtId="0">
      <sharedItems containsString="0" containsBlank="1" containsNumber="1" minValue="0" maxValue="2160"/>
    </cacheField>
    <cacheField name="KW/DÍA" numFmtId="0">
      <sharedItems containsSemiMixedTypes="0" containsString="0" containsNumber="1" minValue="0" maxValue="7.1999999999999995E-2"/>
    </cacheField>
    <cacheField name="KW/MES" numFmtId="0">
      <sharedItems containsSemiMixedTypes="0" containsString="0" containsNumber="1" minValue="0" maxValue="2.16"/>
    </cacheField>
    <cacheField name="Actividad" numFmtId="0">
      <sharedItems/>
    </cacheField>
    <cacheField name="No se requiere" numFmtId="0">
      <sharedItems containsBlank="1"/>
    </cacheField>
    <cacheField name="Complementa la actividad" numFmtId="0">
      <sharedItems containsBlank="1"/>
    </cacheField>
    <cacheField name="Indispensable" numFmtId="0">
      <sharedItems containsBlank="1"/>
    </cacheField>
    <cacheField name="Usuario / Beneficiado" numFmtId="0">
      <sharedItems/>
    </cacheField>
    <cacheField name="Responsabl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5151.610978240744" createdVersion="8" refreshedVersion="8" minRefreshableVersion="3" recordCount="1198" xr:uid="{7A3C9C34-9546-B743-B8CB-A05C9F1155D1}">
  <cacheSource type="worksheet">
    <worksheetSource ref="A1:O1048576" sheet="Combustibles-BitacoraConsumo"/>
  </cacheSource>
  <cacheFields count="15">
    <cacheField name="NO. VALE" numFmtId="0">
      <sharedItems containsBlank="1" containsMixedTypes="1" containsNumber="1" containsInteger="1" minValue="0" maxValue="11027"/>
    </cacheField>
    <cacheField name="CANTIDAD LITROS" numFmtId="0">
      <sharedItems containsBlank="1" containsMixedTypes="1" containsNumber="1" minValue="0" maxValue="463.9"/>
    </cacheField>
    <cacheField name="PRECIO POR LITRO" numFmtId="0">
      <sharedItems containsBlank="1" containsMixedTypes="1" containsNumber="1" minValue="0" maxValue="800"/>
    </cacheField>
    <cacheField name="Mes" numFmtId="0">
      <sharedItems containsString="0" containsBlank="1" containsNumber="1" containsInteger="1" minValue="1" maxValue="12" count="13">
        <n v="1"/>
        <m/>
        <n v="2"/>
        <n v="3"/>
        <n v="4"/>
        <n v="5"/>
        <n v="6"/>
        <n v="7"/>
        <n v="8"/>
        <n v="9"/>
        <n v="10"/>
        <n v="11"/>
        <n v="12"/>
      </sharedItems>
    </cacheField>
    <cacheField name="Año" numFmtId="0">
      <sharedItems containsString="0" containsBlank="1" containsNumber="1" containsInteger="1" minValue="1900" maxValue="2023" count="4">
        <n v="2022"/>
        <m/>
        <n v="1900"/>
        <n v="2023"/>
      </sharedItems>
    </cacheField>
    <cacheField name="FECHA " numFmtId="0">
      <sharedItems containsDate="1" containsBlank="1" containsMixedTypes="1" minDate="2022-01-07T00:00:00" maxDate="2023-12-29T00:00:00"/>
    </cacheField>
    <cacheField name="TIPO COMBUSTIBLE" numFmtId="0">
      <sharedItems containsBlank="1"/>
    </cacheField>
    <cacheField name="VEHICULO" numFmtId="0">
      <sharedItems containsBlank="1" count="37">
        <s v="VERSA"/>
        <s v="NISSAN"/>
        <s v="FORD RANGER"/>
        <s v="CHEVY LUB "/>
        <s v="CHEVY LUB"/>
        <s v="NISSAN "/>
        <s v="SUBURBAN VINO "/>
        <s v="OPTRA"/>
        <s v="FORD AZUL "/>
        <s v="JARDINES "/>
        <s v="NISSSA"/>
        <s v=" VERSA"/>
        <s v="TRACTOR"/>
        <s v="COYOTE IV "/>
        <s v="PLANTA DE LUZ "/>
        <s v="COYOTE IV"/>
        <s v="DINA (COYOTE III)"/>
        <s v="FORD RANGER "/>
        <s v="SUBURBAN VINO"/>
        <s v="CHEVY LUV"/>
        <s v="INTERNATIONAL (COYOTE IV)"/>
        <s v="INTERNACIONAL (COYOTE IV)"/>
        <s v="NISSAN GRIS"/>
        <s v="FORD AZUL"/>
        <s v="INTERNACIONAL (COYOYE IV)"/>
        <s v="PEBETERO"/>
        <s v="KIA"/>
        <s v="TOYOTA"/>
        <m/>
        <s v="INTERNACIONAL"/>
        <s v="COYOTE III"/>
        <s v="OPTRA "/>
        <s v="CAMION"/>
        <s v="JARDINES"/>
        <s v="INTERNACIONAL IV"/>
        <s v="DINA"/>
        <s v="KIA "/>
      </sharedItems>
    </cacheField>
    <cacheField name="ENTREGADO A" numFmtId="0">
      <sharedItems containsBlank="1"/>
    </cacheField>
    <cacheField name="LUGAR" numFmtId="0">
      <sharedItems containsBlank="1"/>
    </cacheField>
    <cacheField name="OFICIO Y/O REQUISICION " numFmtId="0">
      <sharedItems containsBlank="1"/>
    </cacheField>
    <cacheField name="CONCEPTO" numFmtId="0">
      <sharedItems containsBlank="1"/>
    </cacheField>
    <cacheField name="KILOMETRAJE INICIAL " numFmtId="0">
      <sharedItems containsBlank="1" containsMixedTypes="1" containsNumber="1" minValue="0" maxValue="4034473"/>
    </cacheField>
    <cacheField name="KILOMETRAJE FINAL" numFmtId="0">
      <sharedItems containsBlank="1" containsMixedTypes="1" containsNumber="1" minValue="0" maxValue="4034473"/>
    </cacheField>
    <cacheField name="KILOMETROS RECORRIDOS" numFmtId="0">
      <sharedItems containsBlank="1" containsMixedTypes="1" containsNumber="1" minValue="-419042" maxValue="279701.3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0">
  <r>
    <x v="0"/>
    <s v="Biblioteca"/>
    <x v="0"/>
    <s v="Microondas"/>
    <n v="0.95"/>
    <s v="Watts/ Hr"/>
    <s v="Eléctrica"/>
    <n v="1"/>
    <n v="20"/>
    <n v="2"/>
    <n v="1.9"/>
    <n v="38"/>
    <n v="1.9E-3"/>
    <n v="3.7999999999999999E-2"/>
    <s v="Administrativo"/>
    <s v="x"/>
    <m/>
    <m/>
    <s v="Administrativos "/>
    <s v="Encargado de CI"/>
  </r>
  <r>
    <x v="1"/>
    <m/>
    <x v="0"/>
    <s v="Horno Eléctrico"/>
    <n v="0.6"/>
    <s v="Watts/ Hr"/>
    <s v="Eléctrica"/>
    <n v="1"/>
    <n v="20"/>
    <n v="2"/>
    <n v="1.2"/>
    <n v="24"/>
    <n v="1.1999999999999999E-3"/>
    <n v="2.4E-2"/>
    <s v="Administrativo"/>
    <s v="x"/>
    <m/>
    <m/>
    <s v="Administrativos "/>
    <m/>
  </r>
  <r>
    <x v="1"/>
    <m/>
    <x v="1"/>
    <s v="Computadora de escritorio"/>
    <n v="6.5000000000000002E-2"/>
    <s v="Watts/ Hr"/>
    <s v="Eléctrica"/>
    <n v="5"/>
    <n v="24"/>
    <n v="12"/>
    <n v="3.9000000000000004"/>
    <n v="93.600000000000009"/>
    <n v="3.9000000000000003E-3"/>
    <n v="9.3600000000000003E-2"/>
    <s v="Administrativo"/>
    <m/>
    <m/>
    <s v="x"/>
    <s v="AlumnosAdministrativos "/>
    <m/>
  </r>
  <r>
    <x v="1"/>
    <m/>
    <x v="2"/>
    <s v="Aire acondicionado"/>
    <n v="2.38"/>
    <s v="Watts/ Hr"/>
    <s v="Eléctrica"/>
    <n v="1"/>
    <n v="24"/>
    <n v="1"/>
    <n v="2.38"/>
    <n v="57.12"/>
    <n v="2.3799999999999997E-3"/>
    <n v="5.7119999999999997E-2"/>
    <s v="Academico "/>
    <m/>
    <s v="x"/>
    <m/>
    <s v="AlumnosAdministrativos "/>
    <m/>
  </r>
  <r>
    <x v="1"/>
    <m/>
    <x v="1"/>
    <s v="Computadora de escritorio"/>
    <n v="0.13500000000000001"/>
    <s v="Watts/ Hr"/>
    <s v="Eléctrica"/>
    <n v="1"/>
    <n v="24"/>
    <n v="2"/>
    <n v="0.27"/>
    <n v="6.48"/>
    <n v="2.7E-4"/>
    <n v="6.4800000000000005E-3"/>
    <s v="Administrativo"/>
    <m/>
    <m/>
    <s v="x"/>
    <s v="AlumnosAdministrativos "/>
    <m/>
  </r>
  <r>
    <x v="1"/>
    <m/>
    <x v="3"/>
    <s v="Barra Led"/>
    <n v="1.7999999999999999E-2"/>
    <s v="Watts/ Hr"/>
    <s v="Eléctrica"/>
    <n v="1"/>
    <n v="24"/>
    <n v="12"/>
    <n v="0.21599999999999997"/>
    <n v="5.1839999999999993"/>
    <n v="2.1599999999999996E-4"/>
    <n v="5.1839999999999994E-3"/>
    <s v="Administrativo"/>
    <m/>
    <m/>
    <s v="x"/>
    <s v="AlumnosAdministrativos "/>
    <m/>
  </r>
  <r>
    <x v="1"/>
    <m/>
    <x v="3"/>
    <s v="Focos"/>
    <n v="2.7E-2"/>
    <s v="Watts/ Hr"/>
    <s v="Eléctrica"/>
    <n v="26"/>
    <n v="24"/>
    <n v="8"/>
    <n v="5.6159999999999997"/>
    <n v="134.78399999999999"/>
    <n v="5.6159999999999995E-3"/>
    <n v="0.13478399999999999"/>
    <s v="Administrativo"/>
    <m/>
    <m/>
    <s v="x"/>
    <s v="AlumnosAdministrativos "/>
    <m/>
  </r>
  <r>
    <x v="1"/>
    <s v="Transparencia"/>
    <x v="1"/>
    <s v="Computadora Mac"/>
    <n v="0.26200000000000001"/>
    <s v="Watts/ Hr"/>
    <s v="Eléctrica"/>
    <n v="1"/>
    <n v="20"/>
    <n v="7"/>
    <n v="1.8340000000000001"/>
    <n v="36.68"/>
    <n v="1.8340000000000001E-3"/>
    <n v="3.6679999999999997E-2"/>
    <s v="Administrativo"/>
    <m/>
    <m/>
    <s v="x"/>
    <s v="Administrativos "/>
    <s v="Ing. Hugo Letechepia Chavez "/>
  </r>
  <r>
    <x v="1"/>
    <m/>
    <x v="1"/>
    <s v="Laptop"/>
    <n v="4.4999999999999998E-2"/>
    <s v="Watts/ Hr"/>
    <s v="Eléctrica"/>
    <n v="1"/>
    <n v="20"/>
    <n v="7"/>
    <n v="0.315"/>
    <n v="6.3"/>
    <n v="3.1500000000000001E-4"/>
    <n v="6.3E-3"/>
    <s v="Administrativo"/>
    <m/>
    <m/>
    <s v="x"/>
    <s v="Administrativos "/>
    <m/>
  </r>
  <r>
    <x v="1"/>
    <m/>
    <x v="1"/>
    <s v="Monitor"/>
    <n v="0.05"/>
    <s v="Watts/ Hr"/>
    <s v="Eléctrica"/>
    <n v="1"/>
    <n v="20"/>
    <n v="1"/>
    <n v="0.05"/>
    <n v="1"/>
    <n v="5.0000000000000002E-5"/>
    <n v="1E-3"/>
    <s v="Administrativo"/>
    <m/>
    <m/>
    <s v="x"/>
    <s v="Administrativos "/>
    <m/>
  </r>
  <r>
    <x v="1"/>
    <m/>
    <x v="2"/>
    <s v="Ventilador"/>
    <n v="4.3999999999999997E-2"/>
    <s v="Watts/ Hr"/>
    <s v="Eléctrica"/>
    <n v="1"/>
    <n v="20"/>
    <n v="2"/>
    <n v="8.7999999999999995E-2"/>
    <n v="1.7599999999999998"/>
    <n v="8.7999999999999998E-5"/>
    <n v="1.7599999999999998E-3"/>
    <s v="Administrativo"/>
    <m/>
    <s v="x"/>
    <m/>
    <s v="Administrativos "/>
    <m/>
  </r>
  <r>
    <x v="1"/>
    <m/>
    <x v="1"/>
    <s v="Modem"/>
    <n v="1.2E-2"/>
    <s v="Watts/ Hr"/>
    <s v="Eléctrica"/>
    <n v="1"/>
    <n v="30"/>
    <n v="24"/>
    <n v="0.28800000000000003"/>
    <n v="8.64"/>
    <n v="2.8800000000000001E-4"/>
    <n v="8.6400000000000001E-3"/>
    <s v="Administrativo"/>
    <m/>
    <m/>
    <s v="x"/>
    <s v="Administrativos "/>
    <m/>
  </r>
  <r>
    <x v="1"/>
    <m/>
    <x v="1"/>
    <s v="Router"/>
    <n v="1.7999999999999999E-2"/>
    <s v="Watts/ Hr"/>
    <s v="Eléctrica"/>
    <n v="1"/>
    <n v="24"/>
    <n v="24"/>
    <n v="0.43199999999999994"/>
    <n v="10.367999999999999"/>
    <n v="4.3199999999999993E-4"/>
    <n v="1.0367999999999999E-2"/>
    <s v="Administrativo"/>
    <m/>
    <m/>
    <s v="x"/>
    <s v="Administrativos "/>
    <m/>
  </r>
  <r>
    <x v="1"/>
    <s v="Servicios Escolares"/>
    <x v="3"/>
    <s v="Focos"/>
    <n v="2.7E-2"/>
    <s v="Watts/ Hr"/>
    <s v="Eléctrica"/>
    <n v="4"/>
    <n v="20"/>
    <n v="3"/>
    <n v="0.32400000000000001"/>
    <n v="6.48"/>
    <n v="3.2400000000000001E-4"/>
    <n v="6.4800000000000005E-3"/>
    <s v="Administrativo"/>
    <m/>
    <s v="x"/>
    <m/>
    <s v="Administrativos "/>
    <s v="L.I. Avelina Lopez Gonzalez "/>
  </r>
  <r>
    <x v="1"/>
    <m/>
    <x v="1"/>
    <s v="Computadora de escritorio"/>
    <n v="0.35"/>
    <s v="Watts/ Hr"/>
    <s v="Eléctrica"/>
    <n v="2"/>
    <n v="20"/>
    <n v="8"/>
    <n v="5.6"/>
    <n v="112"/>
    <n v="5.5999999999999999E-3"/>
    <n v="0.112"/>
    <s v="Administrativo"/>
    <m/>
    <m/>
    <s v="x"/>
    <s v="Administrativos "/>
    <m/>
  </r>
  <r>
    <x v="1"/>
    <m/>
    <x v="1"/>
    <s v="Impresora"/>
    <n v="6.3E-2"/>
    <s v="Watts/ Hr"/>
    <s v="Eléctrica"/>
    <n v="1"/>
    <n v="24"/>
    <n v="3"/>
    <n v="0.189"/>
    <n v="4.5359999999999996"/>
    <n v="1.8900000000000001E-4"/>
    <n v="4.5359999999999992E-3"/>
    <s v="Administrativo"/>
    <m/>
    <m/>
    <s v="x"/>
    <s v="Administrativos "/>
    <m/>
  </r>
  <r>
    <x v="1"/>
    <m/>
    <x v="1"/>
    <s v="Impresora"/>
    <n v="0.622"/>
    <s v="Watts/ Hr"/>
    <s v="Eléctrica"/>
    <n v="1"/>
    <n v="24"/>
    <n v="3"/>
    <n v="1.8660000000000001"/>
    <n v="44.784000000000006"/>
    <n v="1.866E-3"/>
    <n v="4.4784000000000004E-2"/>
    <s v="Administrativo"/>
    <m/>
    <m/>
    <s v="x"/>
    <s v="Administrativos "/>
    <m/>
  </r>
  <r>
    <x v="1"/>
    <m/>
    <x v="1"/>
    <s v="Impresora"/>
    <n v="0.28399999999999997"/>
    <s v="Watts/ Hr"/>
    <s v="Eléctrica"/>
    <n v="1"/>
    <n v="24"/>
    <n v="1"/>
    <n v="0.28399999999999997"/>
    <n v="6.8159999999999989"/>
    <n v="2.8399999999999996E-4"/>
    <n v="6.8159999999999991E-3"/>
    <s v="Administrativo"/>
    <m/>
    <m/>
    <s v="x"/>
    <s v="Administrativos "/>
    <m/>
  </r>
  <r>
    <x v="1"/>
    <m/>
    <x v="2"/>
    <s v="Calentador"/>
    <n v="9.1999999999999998E-2"/>
    <s v="Watts/ Hr"/>
    <s v="Eléctrica"/>
    <n v="1"/>
    <n v="20"/>
    <n v="4"/>
    <n v="0.36799999999999999"/>
    <n v="7.3599999999999994"/>
    <n v="3.68E-4"/>
    <n v="7.3599999999999994E-3"/>
    <s v="Administrativo"/>
    <m/>
    <s v="x"/>
    <m/>
    <s v="Administrativos "/>
    <m/>
  </r>
  <r>
    <x v="1"/>
    <m/>
    <x v="1"/>
    <s v="Monitor"/>
    <n v="4.8000000000000001E-2"/>
    <s v="Watts/ Hr"/>
    <s v="Eléctrica"/>
    <n v="8"/>
    <n v="24"/>
    <n v="20"/>
    <n v="7.68"/>
    <n v="184.32"/>
    <n v="7.6799999999999993E-3"/>
    <n v="0.18431999999999998"/>
    <s v="Administrativo"/>
    <m/>
    <m/>
    <s v="x"/>
    <s v="Administrativos "/>
    <m/>
  </r>
  <r>
    <x v="1"/>
    <m/>
    <x v="1"/>
    <s v="No Break"/>
    <n v="0.375"/>
    <s v="Watts/ Hr"/>
    <s v="Eléctrica"/>
    <n v="8"/>
    <n v="30"/>
    <n v="24"/>
    <n v="72"/>
    <n v="2160"/>
    <n v="7.1999999999999995E-2"/>
    <n v="2.16"/>
    <s v="Administrativo"/>
    <m/>
    <m/>
    <s v="x"/>
    <s v="Administrativos "/>
    <m/>
  </r>
  <r>
    <x v="1"/>
    <s v="Recursos financieros"/>
    <x v="1"/>
    <s v="Computadora de escritorio"/>
    <n v="6.5000000000000002E-2"/>
    <s v="Watts/ Hr"/>
    <s v="Eléctrica"/>
    <n v="5"/>
    <n v="20"/>
    <n v="8"/>
    <n v="2.6"/>
    <n v="52"/>
    <n v="2.5999999999999999E-3"/>
    <n v="5.1999999999999998E-2"/>
    <s v="Administrativo"/>
    <m/>
    <m/>
    <s v="x"/>
    <s v="Administrativos "/>
    <s v="L.C. Luis Alfonso Diaz Herra "/>
  </r>
  <r>
    <x v="1"/>
    <m/>
    <x v="1"/>
    <s v="Impresora"/>
    <n v="0.28000000000000003"/>
    <s v="Watts/ Hr"/>
    <s v="Eléctrica"/>
    <n v="1"/>
    <n v="20"/>
    <n v="3"/>
    <n v="0.84000000000000008"/>
    <n v="16.8"/>
    <n v="8.4000000000000003E-4"/>
    <n v="1.6800000000000002E-2"/>
    <s v="Administrativo"/>
    <m/>
    <m/>
    <s v="x"/>
    <s v="Administrativos "/>
    <m/>
  </r>
  <r>
    <x v="1"/>
    <m/>
    <x v="1"/>
    <s v="Impresora"/>
    <n v="0.66"/>
    <s v="Watts/ Hr"/>
    <s v="Eléctrica"/>
    <n v="1"/>
    <n v="20"/>
    <n v="3"/>
    <n v="1.98"/>
    <n v="39.6"/>
    <n v="1.98E-3"/>
    <n v="3.9600000000000003E-2"/>
    <s v="Administrativo"/>
    <m/>
    <m/>
    <s v="x"/>
    <s v="Administrativos "/>
    <m/>
  </r>
  <r>
    <x v="1"/>
    <m/>
    <x v="4"/>
    <s v="Sumadora"/>
    <n v="6.0000000000000001E-3"/>
    <s v="Watts/ Hr"/>
    <s v="Eléctrica"/>
    <n v="1"/>
    <n v="20"/>
    <n v="0.1"/>
    <n v="6.0000000000000006E-4"/>
    <n v="1.2E-2"/>
    <n v="6.0000000000000008E-7"/>
    <n v="1.2E-5"/>
    <s v="Administrativo"/>
    <m/>
    <s v="x"/>
    <m/>
    <s v="Administrativos "/>
    <m/>
  </r>
  <r>
    <x v="1"/>
    <m/>
    <x v="1"/>
    <s v="Laptop"/>
    <n v="4.4999999999999998E-2"/>
    <s v="Watts/ Hr"/>
    <s v="Eléctrica"/>
    <n v="1"/>
    <n v="20"/>
    <n v="0.1"/>
    <n v="4.4999999999999997E-3"/>
    <n v="0.09"/>
    <n v="4.4999999999999993E-6"/>
    <n v="8.9999999999999992E-5"/>
    <s v="Administrativo"/>
    <m/>
    <m/>
    <s v="x"/>
    <s v="Administrativos "/>
    <m/>
  </r>
  <r>
    <x v="1"/>
    <m/>
    <x v="1"/>
    <s v="Impresora"/>
    <n v="0.28399999999999997"/>
    <s v="Watts/ Hr"/>
    <s v="Eléctrica"/>
    <n v="1"/>
    <n v="20"/>
    <n v="0.14199999999999999"/>
    <n v="4.0327999999999996E-2"/>
    <n v="0.80655999999999994"/>
    <n v="4.0327999999999997E-5"/>
    <n v="8.0655999999999989E-4"/>
    <s v="Administrativo"/>
    <m/>
    <m/>
    <s v="x"/>
    <s v="Administrativos "/>
    <m/>
  </r>
  <r>
    <x v="1"/>
    <m/>
    <x v="4"/>
    <s v="Maquina de escribir"/>
    <n v="0.03"/>
    <s v="Watts/ Hr"/>
    <s v="Eléctrica"/>
    <n v="1"/>
    <n v="20"/>
    <n v="5.0000000000000001E-3"/>
    <n v="1.4999999999999999E-4"/>
    <n v="2.9999999999999996E-3"/>
    <n v="1.4999999999999999E-7"/>
    <n v="2.9999999999999997E-6"/>
    <s v="Administrativo"/>
    <m/>
    <s v="x"/>
    <m/>
    <s v="Administrativos "/>
    <m/>
  </r>
  <r>
    <x v="1"/>
    <m/>
    <x v="2"/>
    <s v="Ventilador"/>
    <n v="4.3999999999999997E-2"/>
    <s v="Watts/ Hr"/>
    <s v="Eléctrica"/>
    <n v="1"/>
    <n v="20"/>
    <n v="3"/>
    <n v="0.13200000000000001"/>
    <n v="2.64"/>
    <n v="1.3200000000000001E-4"/>
    <n v="2.64E-3"/>
    <s v="Administrativo"/>
    <m/>
    <s v="x"/>
    <m/>
    <s v="Administrativos "/>
    <m/>
  </r>
  <r>
    <x v="1"/>
    <m/>
    <x v="3"/>
    <s v="Barra Led"/>
    <n v="1.7999999999999999E-2"/>
    <s v="Watts/ Hr"/>
    <s v="Eléctrica"/>
    <n v="2"/>
    <n v="20"/>
    <n v="8"/>
    <n v="0.28799999999999998"/>
    <n v="5.76"/>
    <n v="2.8799999999999995E-4"/>
    <n v="5.7599999999999995E-3"/>
    <s v="Administrativo"/>
    <m/>
    <s v="x"/>
    <m/>
    <s v="Administrativos "/>
    <m/>
  </r>
  <r>
    <x v="1"/>
    <m/>
    <x v="3"/>
    <s v="Focos"/>
    <n v="2.7E-2"/>
    <s v="Watts/ Hr"/>
    <s v="Eléctrica"/>
    <n v="5"/>
    <n v="20"/>
    <n v="8"/>
    <n v="1.08"/>
    <n v="21.6"/>
    <n v="1.08E-3"/>
    <n v="2.1600000000000001E-2"/>
    <s v="Administrativo"/>
    <m/>
    <m/>
    <s v="x"/>
    <s v="Administrativos "/>
    <m/>
  </r>
  <r>
    <x v="1"/>
    <m/>
    <x v="1"/>
    <s v="No Break"/>
    <n v="0.373"/>
    <s v="Watts/ Hr"/>
    <s v="Eléctrica"/>
    <n v="1"/>
    <n v="30"/>
    <n v="24"/>
    <n v="8.952"/>
    <n v="268.56"/>
    <n v="8.9519999999999999E-3"/>
    <n v="0.26856000000000002"/>
    <s v="Administrativo"/>
    <m/>
    <m/>
    <s v="x"/>
    <s v="Administrativos "/>
    <m/>
  </r>
  <r>
    <x v="1"/>
    <m/>
    <x v="1"/>
    <s v="No Break"/>
    <n v="0.48"/>
    <s v="Watts/ Hr"/>
    <s v="Eléctrica"/>
    <n v="1"/>
    <n v="30"/>
    <n v="24"/>
    <n v="11.52"/>
    <n v="345.59999999999997"/>
    <n v="1.1519999999999999E-2"/>
    <n v="0.34559999999999996"/>
    <s v="Administrativo"/>
    <m/>
    <m/>
    <s v="x"/>
    <s v="Administrativos "/>
    <m/>
  </r>
  <r>
    <x v="1"/>
    <s v="Innovación y calidad"/>
    <x v="1"/>
    <s v="Modem"/>
    <n v="2.4E-2"/>
    <s v="Watts/ Hr"/>
    <s v="Eléctrica"/>
    <n v="1"/>
    <n v="30"/>
    <n v="24"/>
    <n v="0.57600000000000007"/>
    <n v="17.28"/>
    <n v="5.7600000000000001E-4"/>
    <n v="1.728E-2"/>
    <s v="Administrativo"/>
    <m/>
    <m/>
    <s v="x"/>
    <s v="Administrativos "/>
    <s v="L.C. Ivan de Jesus Garcia Zamora "/>
  </r>
  <r>
    <x v="1"/>
    <m/>
    <x v="1"/>
    <s v="Modem"/>
    <n v="0.02"/>
    <s v="Watts/ Hr"/>
    <s v="Eléctrica"/>
    <n v="1"/>
    <n v="20"/>
    <n v="24"/>
    <n v="0.48"/>
    <n v="9.6"/>
    <n v="4.7999999999999996E-4"/>
    <n v="9.5999999999999992E-3"/>
    <s v="Administrativo"/>
    <m/>
    <m/>
    <s v="x"/>
    <s v="Administrativos "/>
    <m/>
  </r>
  <r>
    <x v="1"/>
    <m/>
    <x v="1"/>
    <s v="Computadora de escritorio"/>
    <n v="6.5000000000000002E-2"/>
    <s v="Watts/ Hr"/>
    <s v="Eléctrica"/>
    <n v="2"/>
    <n v="20"/>
    <n v="8"/>
    <n v="1.04"/>
    <n v="20.8"/>
    <n v="1.0400000000000001E-3"/>
    <n v="2.0799999999999999E-2"/>
    <s v="Administrativo"/>
    <m/>
    <m/>
    <s v="x"/>
    <s v="Administrativos "/>
    <m/>
  </r>
  <r>
    <x v="1"/>
    <m/>
    <x v="2"/>
    <s v="Ventilador"/>
    <n v="0.05"/>
    <s v="Watts/ Hr"/>
    <s v="Eléctrica"/>
    <n v="1"/>
    <n v="20"/>
    <n v="2"/>
    <n v="0.1"/>
    <n v="2"/>
    <n v="1E-4"/>
    <n v="2E-3"/>
    <s v="Administrativo"/>
    <m/>
    <s v="x"/>
    <m/>
    <s v="Administrativos "/>
    <m/>
  </r>
  <r>
    <x v="1"/>
    <m/>
    <x v="3"/>
    <s v="Barra Led"/>
    <n v="1.7999999999999999E-2"/>
    <s v="Watts/ Hr"/>
    <s v="Eléctrica"/>
    <n v="1"/>
    <n v="20"/>
    <n v="8"/>
    <n v="0.14399999999999999"/>
    <n v="2.88"/>
    <n v="1.4399999999999998E-4"/>
    <n v="2.8799999999999997E-3"/>
    <s v="Administrativo"/>
    <m/>
    <m/>
    <s v="x"/>
    <s v="Administrativos "/>
    <m/>
  </r>
  <r>
    <x v="1"/>
    <m/>
    <x v="1"/>
    <s v="Laptop"/>
    <n v="4.4999999999999998E-2"/>
    <s v="Watts/ Hr"/>
    <s v="Eléctrica"/>
    <n v="1"/>
    <n v="20"/>
    <n v="3"/>
    <n v="0.13500000000000001"/>
    <n v="2.7"/>
    <n v="1.35E-4"/>
    <n v="2.7000000000000001E-3"/>
    <s v="Administrativo"/>
    <m/>
    <m/>
    <s v="x"/>
    <s v="Administrativos "/>
    <m/>
  </r>
  <r>
    <x v="1"/>
    <m/>
    <x v="1"/>
    <s v="Impresora"/>
    <n v="0.28000000000000003"/>
    <s v="Watts/ Hr"/>
    <s v="Eléctrica"/>
    <n v="1"/>
    <n v="20"/>
    <n v="1"/>
    <n v="0.28000000000000003"/>
    <n v="5.6000000000000005"/>
    <n v="2.8000000000000003E-4"/>
    <n v="5.6000000000000008E-3"/>
    <s v="Administrativo"/>
    <m/>
    <m/>
    <s v="x"/>
    <s v="Administrativos "/>
    <m/>
  </r>
  <r>
    <x v="1"/>
    <s v="Subdirección adminisrativa"/>
    <x v="1"/>
    <s v="No Break"/>
    <n v="0.48"/>
    <s v="Watts/ Hr"/>
    <s v="Eléctrica"/>
    <n v="1"/>
    <n v="24"/>
    <n v="24"/>
    <n v="11.52"/>
    <n v="276.48"/>
    <n v="1.1519999999999999E-2"/>
    <n v="0.27648"/>
    <s v="Administrativo"/>
    <m/>
    <m/>
    <s v="x"/>
    <s v="Administrativos "/>
    <s v="Ma Teresa Rodríguez Bautista"/>
  </r>
  <r>
    <x v="1"/>
    <m/>
    <x v="1"/>
    <s v="Barra Led"/>
    <n v="1.7999999999999999E-2"/>
    <s v="Watts/ Hr"/>
    <s v="Eléctrica"/>
    <n v="1"/>
    <n v="20"/>
    <n v="8"/>
    <n v="0.14399999999999999"/>
    <n v="2.88"/>
    <n v="1.4399999999999998E-4"/>
    <n v="2.8799999999999997E-3"/>
    <s v="Administrativo"/>
    <m/>
    <m/>
    <s v="x"/>
    <s v="Administrativos "/>
    <m/>
  </r>
  <r>
    <x v="1"/>
    <m/>
    <x v="1"/>
    <s v="Computadora de escritorio"/>
    <n v="6.5000000000000002E-2"/>
    <s v="Watts/ Hr"/>
    <s v="Eléctrica"/>
    <n v="1"/>
    <n v="20"/>
    <n v="5"/>
    <n v="0.32500000000000001"/>
    <n v="6.5"/>
    <n v="3.2499999999999999E-4"/>
    <n v="6.4999999999999997E-3"/>
    <s v="Administrativo"/>
    <m/>
    <m/>
    <s v="x"/>
    <s v="Administrativos "/>
    <m/>
  </r>
  <r>
    <x v="1"/>
    <m/>
    <x v="1"/>
    <s v="Impresora"/>
    <n v="0.68500000000000005"/>
    <s v="Watts/ Hr"/>
    <s v="Eléctrica"/>
    <n v="1"/>
    <n v="20"/>
    <n v="0.15"/>
    <n v="0.10275000000000001"/>
    <n v="2.0550000000000002"/>
    <n v="1.0275E-4"/>
    <n v="2.055E-3"/>
    <s v="Administrativo"/>
    <m/>
    <m/>
    <s v="x"/>
    <s v="Administrativos "/>
    <m/>
  </r>
  <r>
    <x v="1"/>
    <m/>
    <x v="1"/>
    <s v="Switch"/>
    <n v="1.2E-2"/>
    <s v="Watts/ Hr"/>
    <s v="Eléctrica"/>
    <n v="1"/>
    <n v="30"/>
    <n v="24"/>
    <n v="0.28800000000000003"/>
    <n v="8.64"/>
    <n v="2.8800000000000001E-4"/>
    <n v="8.6400000000000001E-3"/>
    <s v="Administrativo"/>
    <m/>
    <m/>
    <s v="x"/>
    <s v="Administrativos "/>
    <m/>
  </r>
  <r>
    <x v="1"/>
    <m/>
    <x v="1"/>
    <s v="Computadora de escritorio"/>
    <n v="0.35"/>
    <s v="Watts/ Hr"/>
    <s v="Eléctrica"/>
    <n v="1"/>
    <n v="20"/>
    <n v="1"/>
    <n v="0.35"/>
    <n v="7"/>
    <n v="3.5E-4"/>
    <n v="7.0000000000000001E-3"/>
    <s v="Administrativo"/>
    <m/>
    <m/>
    <s v="x"/>
    <s v="Administrativos "/>
    <m/>
  </r>
  <r>
    <x v="1"/>
    <s v="Dirección general"/>
    <x v="1"/>
    <s v="Impresora"/>
    <n v="0.13"/>
    <s v="Watts/ Hr"/>
    <s v="Eléctrica"/>
    <n v="1"/>
    <n v="20"/>
    <n v="1"/>
    <n v="0.13"/>
    <n v="2.6"/>
    <n v="1.3000000000000002E-4"/>
    <n v="2.5999999999999999E-3"/>
    <s v="Administrativo"/>
    <m/>
    <m/>
    <s v="x"/>
    <s v="Administrativos "/>
    <s v="Ma Lilia Luna Zúñiga"/>
  </r>
  <r>
    <x v="1"/>
    <m/>
    <x v="1"/>
    <s v="Impresora"/>
    <n v="0.2"/>
    <s v="Watts/ Hr"/>
    <s v="Eléctrica"/>
    <n v="1"/>
    <n v="20"/>
    <n v="1"/>
    <n v="0.2"/>
    <n v="4"/>
    <n v="2.0000000000000001E-4"/>
    <n v="4.0000000000000001E-3"/>
    <s v="Administrativo"/>
    <m/>
    <m/>
    <s v="x"/>
    <s v="Administrativos "/>
    <m/>
  </r>
  <r>
    <x v="1"/>
    <m/>
    <x v="1"/>
    <s v="Computadora de escritorio"/>
    <n v="6.5000000000000002E-2"/>
    <s v="Watts/ Hr"/>
    <s v="Eléctrica"/>
    <n v="1"/>
    <n v="20"/>
    <n v="2"/>
    <n v="0.13"/>
    <n v="2.6"/>
    <n v="1.3000000000000002E-4"/>
    <n v="2.5999999999999999E-3"/>
    <s v="Administrativo"/>
    <m/>
    <m/>
    <s v="x"/>
    <s v="Administrativos "/>
    <m/>
  </r>
  <r>
    <x v="1"/>
    <m/>
    <x v="1"/>
    <s v="Computadora de escritorio"/>
    <n v="0.52800000000000002"/>
    <s v="Watts/ Hr"/>
    <s v="Eléctrica"/>
    <n v="1"/>
    <n v="20"/>
    <n v="8"/>
    <n v="4.2240000000000002"/>
    <n v="84.48"/>
    <n v="4.2240000000000003E-3"/>
    <n v="8.448E-2"/>
    <s v="Administrativo"/>
    <m/>
    <m/>
    <s v="x"/>
    <s v="Administrativos "/>
    <m/>
  </r>
  <r>
    <x v="1"/>
    <m/>
    <x v="1"/>
    <s v="Modem"/>
    <n v="8.0000000000000002E-3"/>
    <s v="Watts/ Hr"/>
    <s v="Eléctrica"/>
    <n v="1"/>
    <n v="30"/>
    <n v="24"/>
    <n v="0.192"/>
    <n v="5.76"/>
    <n v="1.92E-4"/>
    <n v="5.7599999999999995E-3"/>
    <s v="Administrativo"/>
    <m/>
    <m/>
    <s v="x"/>
    <s v="Administrativos "/>
    <m/>
  </r>
  <r>
    <x v="1"/>
    <m/>
    <x v="0"/>
    <s v="Dispensador de agua"/>
    <n v="0.49"/>
    <s v="Watts/ Hr"/>
    <s v="Eléctrica"/>
    <n v="1"/>
    <n v="30"/>
    <n v="24"/>
    <n v="11.76"/>
    <n v="352.8"/>
    <n v="1.176E-2"/>
    <n v="0.3528"/>
    <s v="Administrativo"/>
    <m/>
    <s v="x"/>
    <m/>
    <s v="Administrativos "/>
    <m/>
  </r>
  <r>
    <x v="1"/>
    <m/>
    <x v="2"/>
    <s v="Aire acondicionado"/>
    <n v="2.38"/>
    <s v="Watts/ Hr"/>
    <s v="Eléctrica"/>
    <n v="2"/>
    <n v="20"/>
    <n v="2"/>
    <n v="9.52"/>
    <n v="190.39999999999998"/>
    <n v="9.5199999999999989E-3"/>
    <n v="0.19039999999999999"/>
    <s v="Administrativo"/>
    <m/>
    <s v="x"/>
    <m/>
    <s v="Administrativos "/>
    <m/>
  </r>
  <r>
    <x v="1"/>
    <m/>
    <x v="5"/>
    <s v="frigobar "/>
    <n v="0.75"/>
    <s v="Watts/ Hr"/>
    <s v="Eléctrica"/>
    <n v="1"/>
    <n v="30"/>
    <n v="8"/>
    <n v="6"/>
    <n v="180"/>
    <n v="6.0000000000000001E-3"/>
    <n v="0.18"/>
    <s v="Administrativo"/>
    <s v="x"/>
    <m/>
    <m/>
    <s v="Administrativos "/>
    <m/>
  </r>
  <r>
    <x v="1"/>
    <m/>
    <x v="3"/>
    <s v="Focos "/>
    <n v="2.7E-2"/>
    <s v="Watts/ Hr"/>
    <s v="Eléctrica"/>
    <n v="10"/>
    <n v="20"/>
    <n v="3"/>
    <n v="0.81"/>
    <n v="16.200000000000003"/>
    <n v="8.1000000000000006E-4"/>
    <n v="1.6200000000000003E-2"/>
    <s v="Administrativo"/>
    <m/>
    <m/>
    <m/>
    <s v="Administrativos "/>
    <m/>
  </r>
  <r>
    <x v="1"/>
    <s v="Recursos humanos"/>
    <x v="3"/>
    <s v="Focos"/>
    <n v="2.7E-2"/>
    <s v="Watts/ Hr"/>
    <s v="Eléctrica"/>
    <n v="4"/>
    <n v="20"/>
    <n v="8"/>
    <n v="0.86399999999999999"/>
    <n v="17.28"/>
    <n v="8.6399999999999997E-4"/>
    <n v="1.728E-2"/>
    <s v="Administrativo"/>
    <m/>
    <m/>
    <s v="x"/>
    <s v="Administrativos "/>
    <s v="L.C. Indira Marianela Zuñiga Hernandez "/>
  </r>
  <r>
    <x v="1"/>
    <m/>
    <x v="1"/>
    <s v="Computadora de escritorio"/>
    <n v="0.35"/>
    <s v="Watts/ Hr"/>
    <s v="Eléctrica"/>
    <n v="3"/>
    <n v="20"/>
    <n v="8"/>
    <n v="8.3999999999999986"/>
    <n v="167.99999999999997"/>
    <n v="8.3999999999999977E-3"/>
    <n v="0.16799999999999998"/>
    <s v="Administrativo"/>
    <m/>
    <m/>
    <s v="x"/>
    <s v="Administrativos "/>
    <m/>
  </r>
  <r>
    <x v="1"/>
    <m/>
    <x v="1"/>
    <s v="Laptop"/>
    <n v="6.5000000000000002E-2"/>
    <s v="Watts/ Hr"/>
    <s v="Eléctrica"/>
    <n v="1"/>
    <n v="20"/>
    <n v="1"/>
    <n v="6.5000000000000002E-2"/>
    <n v="1.3"/>
    <n v="6.5000000000000008E-5"/>
    <n v="1.2999999999999999E-3"/>
    <s v="Administrativo"/>
    <m/>
    <m/>
    <s v="x"/>
    <s v="Administrativos "/>
    <m/>
  </r>
  <r>
    <x v="1"/>
    <m/>
    <x v="4"/>
    <s v="Sumadora"/>
    <n v="3.5000000000000003E-2"/>
    <s v="Watts/ Hr"/>
    <s v="Eléctrica"/>
    <n v="1"/>
    <n v="24"/>
    <n v="0.15"/>
    <n v="5.2500000000000003E-3"/>
    <n v="0.126"/>
    <n v="5.2500000000000006E-6"/>
    <n v="1.26E-4"/>
    <s v="Administrativo"/>
    <m/>
    <s v="x"/>
    <m/>
    <s v="Administrativos "/>
    <m/>
  </r>
  <r>
    <x v="1"/>
    <m/>
    <x v="1"/>
    <s v="Impresora"/>
    <n v="0.48"/>
    <s v="Watts/ Hr"/>
    <s v="Eléctrica"/>
    <n v="1"/>
    <n v="20"/>
    <n v="1"/>
    <n v="0.48"/>
    <n v="9.6"/>
    <n v="4.7999999999999996E-4"/>
    <n v="9.5999999999999992E-3"/>
    <s v="Administrativo"/>
    <m/>
    <m/>
    <s v="x"/>
    <s v="Administrativos "/>
    <m/>
  </r>
  <r>
    <x v="1"/>
    <m/>
    <x v="4"/>
    <s v="No Break"/>
    <n v="0.373"/>
    <s v="Watts/ Hr"/>
    <s v="Eléctrica"/>
    <n v="1"/>
    <n v="30"/>
    <n v="24"/>
    <n v="8.952"/>
    <n v="268.56"/>
    <n v="8.9519999999999999E-3"/>
    <n v="0.26856000000000002"/>
    <s v="Administrativo"/>
    <m/>
    <m/>
    <s v="x"/>
    <s v="Administrativos "/>
    <m/>
  </r>
  <r>
    <x v="1"/>
    <m/>
    <x v="1"/>
    <s v="Monitor"/>
    <n v="4.8000000000000001E-2"/>
    <s v="Watts/ Hr"/>
    <s v="Eléctrica"/>
    <n v="3"/>
    <n v="20"/>
    <n v="8"/>
    <n v="1.1520000000000001"/>
    <n v="23.040000000000003"/>
    <n v="1.152E-3"/>
    <n v="2.3040000000000001E-2"/>
    <s v="Administrativo"/>
    <m/>
    <m/>
    <s v="x"/>
    <s v="Administrativos "/>
    <m/>
  </r>
  <r>
    <x v="1"/>
    <m/>
    <x v="2"/>
    <s v="Calentador"/>
    <n v="1.32"/>
    <s v="Watts/ Hr"/>
    <s v="Eléctrica"/>
    <n v="1"/>
    <n v="20"/>
    <n v="3"/>
    <n v="3.96"/>
    <n v="79.2"/>
    <n v="3.96E-3"/>
    <n v="7.9200000000000007E-2"/>
    <s v="Administrativo"/>
    <s v="x"/>
    <m/>
    <m/>
    <s v="Administrativos "/>
    <m/>
  </r>
  <r>
    <x v="1"/>
    <m/>
    <x v="1"/>
    <s v="Impresora"/>
    <n v="0.44"/>
    <s v="Watts/ Hr"/>
    <s v="Eléctrica"/>
    <n v="1"/>
    <n v="20"/>
    <n v="1"/>
    <n v="0.44"/>
    <n v="8.8000000000000007"/>
    <n v="4.4000000000000002E-4"/>
    <n v="8.8000000000000005E-3"/>
    <s v="Administrativo"/>
    <m/>
    <s v="x"/>
    <m/>
    <s v="Administrativos "/>
    <m/>
  </r>
  <r>
    <x v="1"/>
    <s v="Pasillos"/>
    <x v="3"/>
    <s v="Focos"/>
    <n v="2.7E-2"/>
    <s v="Watts/ Hr"/>
    <s v="Eléctrica"/>
    <n v="23"/>
    <n v="20"/>
    <n v="8"/>
    <n v="4.968"/>
    <n v="99.36"/>
    <n v="4.9680000000000002E-3"/>
    <n v="9.9360000000000004E-2"/>
    <s v="Administrativo"/>
    <m/>
    <m/>
    <s v="x"/>
    <s v="Administrativos "/>
    <m/>
  </r>
  <r>
    <x v="1"/>
    <m/>
    <x v="2"/>
    <s v="Aire acondicionado"/>
    <n v="2.38"/>
    <s v="Watts/ Hr"/>
    <s v="Eléctrica"/>
    <n v="5"/>
    <n v="20"/>
    <n v="3"/>
    <n v="35.699999999999996"/>
    <n v="713.99999999999989"/>
    <n v="3.5699999999999996E-2"/>
    <n v="0.71399999999999986"/>
    <s v="Administrativo"/>
    <s v="x"/>
    <m/>
    <m/>
    <s v="Administrativos "/>
    <m/>
  </r>
  <r>
    <x v="1"/>
    <m/>
    <x v="6"/>
    <s v="Camaras de vigilancia"/>
    <n v="0.22"/>
    <s v="Watts/ Hr"/>
    <s v="Eléctrica"/>
    <n v="3"/>
    <n v="30"/>
    <n v="24"/>
    <n v="15.84"/>
    <n v="475.2"/>
    <n v="1.584E-2"/>
    <n v="0.47520000000000001"/>
    <s v="Administrativo"/>
    <m/>
    <m/>
    <s v="x"/>
    <s v="Administrativos "/>
    <m/>
  </r>
  <r>
    <x v="2"/>
    <s v="Baños"/>
    <x v="3"/>
    <s v="Focos"/>
    <n v="7.4999999999999997E-2"/>
    <s v="Watts/ Hr"/>
    <s v="Eléctrica"/>
    <n v="6"/>
    <n v="20"/>
    <n v="2"/>
    <n v="0.89999999999999991"/>
    <n v="18"/>
    <n v="8.9999999999999987E-4"/>
    <n v="1.7999999999999999E-2"/>
    <s v="Académico"/>
    <m/>
    <m/>
    <s v="x"/>
    <s v="Administrativos "/>
    <m/>
  </r>
  <r>
    <x v="1"/>
    <s v="Cubículos"/>
    <x v="1"/>
    <s v="Laptop"/>
    <n v="4.4999999999999998E-2"/>
    <s v="Watts/ Hr"/>
    <s v="Eléctrica"/>
    <n v="11"/>
    <n v="20"/>
    <n v="3"/>
    <n v="1.4849999999999999"/>
    <n v="29.699999999999996"/>
    <n v="1.4849999999999998E-3"/>
    <n v="2.9699999999999997E-2"/>
    <s v="Académico"/>
    <m/>
    <m/>
    <s v="x"/>
    <s v="Administrativos "/>
    <s v="Servicios Generales "/>
  </r>
  <r>
    <x v="1"/>
    <m/>
    <x v="5"/>
    <s v="Refrigerador"/>
    <n v="0.31"/>
    <s v="Watts/ Hr"/>
    <s v="Eléctrica"/>
    <n v="1"/>
    <n v="30"/>
    <n v="4"/>
    <n v="1.24"/>
    <n v="37.200000000000003"/>
    <n v="1.24E-3"/>
    <n v="3.7200000000000004E-2"/>
    <s v="Académico"/>
    <s v="x"/>
    <m/>
    <m/>
    <s v="Administrativos "/>
    <m/>
  </r>
  <r>
    <x v="1"/>
    <m/>
    <x v="0"/>
    <s v="Dispensador de agua"/>
    <n v="0.49"/>
    <s v="Watts/ Hr"/>
    <s v="Eléctrica"/>
    <n v="1"/>
    <n v="30"/>
    <n v="4"/>
    <n v="1.96"/>
    <n v="58.8"/>
    <n v="1.9599999999999999E-3"/>
    <n v="5.8799999999999998E-2"/>
    <s v="Académico"/>
    <m/>
    <s v="x"/>
    <m/>
    <s v="Administrativos "/>
    <m/>
  </r>
  <r>
    <x v="1"/>
    <m/>
    <x v="7"/>
    <s v="Microondas"/>
    <n v="1"/>
    <s v="Watts/ Hr"/>
    <s v="Eléctrica"/>
    <n v="1"/>
    <n v="20"/>
    <n v="1"/>
    <n v="1"/>
    <n v="20"/>
    <n v="1E-3"/>
    <n v="0.02"/>
    <s v="Académico"/>
    <s v="x"/>
    <m/>
    <m/>
    <s v="Administrativos "/>
    <m/>
  </r>
  <r>
    <x v="1"/>
    <m/>
    <x v="1"/>
    <s v="Impresora"/>
    <n v="0.13"/>
    <s v="Watts/ Hr"/>
    <s v="Eléctrica"/>
    <n v="1"/>
    <n v="20"/>
    <n v="0.25"/>
    <n v="3.2500000000000001E-2"/>
    <n v="0.65"/>
    <n v="3.2500000000000004E-5"/>
    <n v="6.4999999999999997E-4"/>
    <s v="Académico"/>
    <m/>
    <m/>
    <s v="x"/>
    <s v="Administrativos "/>
    <m/>
  </r>
  <r>
    <x v="1"/>
    <m/>
    <x v="2"/>
    <s v="Ventilador"/>
    <n v="4.3999999999999997E-2"/>
    <s v="Watts/ Hr"/>
    <s v="Eléctrica"/>
    <n v="1"/>
    <n v="20"/>
    <n v="2"/>
    <n v="8.7999999999999995E-2"/>
    <n v="1.7599999999999998"/>
    <n v="8.7999999999999998E-5"/>
    <n v="1.7599999999999998E-3"/>
    <s v="Académico"/>
    <s v="x"/>
    <m/>
    <m/>
    <s v="Administrativos "/>
    <m/>
  </r>
  <r>
    <x v="1"/>
    <m/>
    <x v="2"/>
    <s v="Aire acondicionado"/>
    <n v="2.38"/>
    <s v="Watts/ Hr"/>
    <s v="Eléctrica"/>
    <n v="1"/>
    <n v="20"/>
    <n v="3"/>
    <n v="7.14"/>
    <n v="142.79999999999998"/>
    <n v="7.1399999999999996E-3"/>
    <n v="0.14279999999999998"/>
    <s v="Académico"/>
    <m/>
    <s v="x"/>
    <m/>
    <s v="Administrativos "/>
    <m/>
  </r>
  <r>
    <x v="1"/>
    <m/>
    <x v="3"/>
    <s v="Barra Led"/>
    <n v="1.7999999999999999E-2"/>
    <s v="Watts/ Hr"/>
    <s v="Eléctrica"/>
    <n v="1"/>
    <n v="20"/>
    <n v="8"/>
    <n v="0.14399999999999999"/>
    <n v="2.88"/>
    <n v="1.4399999999999998E-4"/>
    <n v="2.8799999999999997E-3"/>
    <s v="Académico"/>
    <m/>
    <s v="x"/>
    <m/>
    <s v="Administrativos "/>
    <m/>
  </r>
  <r>
    <x v="1"/>
    <m/>
    <x v="3"/>
    <s v="Focos"/>
    <n v="7.4999999999999997E-2"/>
    <s v="Watts/ Hr"/>
    <s v="Eléctrica"/>
    <n v="18"/>
    <n v="20"/>
    <n v="2"/>
    <n v="2.6999999999999997"/>
    <n v="53.999999999999993"/>
    <n v="2.6999999999999997E-3"/>
    <n v="5.3999999999999992E-2"/>
    <s v="Académico"/>
    <m/>
    <s v="x"/>
    <m/>
    <s v="Administrativos "/>
    <m/>
  </r>
  <r>
    <x v="1"/>
    <m/>
    <x v="8"/>
    <s v="Televisión"/>
    <n v="0.74"/>
    <s v="Watts/ Hr"/>
    <s v="Eléctrica"/>
    <n v="1"/>
    <n v="20"/>
    <n v="1"/>
    <n v="0.74"/>
    <n v="14.8"/>
    <n v="7.3999999999999999E-4"/>
    <n v="1.4800000000000001E-2"/>
    <s v="Académico"/>
    <m/>
    <s v="x"/>
    <m/>
    <s v="Administrativos "/>
    <m/>
  </r>
  <r>
    <x v="1"/>
    <m/>
    <x v="3"/>
    <s v="Lampara"/>
    <n v="0.15"/>
    <s v="Watts/ Hr"/>
    <s v="Eléctrica"/>
    <n v="1"/>
    <n v="20"/>
    <n v="1"/>
    <n v="0.15"/>
    <n v="3"/>
    <n v="1.4999999999999999E-4"/>
    <n v="3.0000000000000001E-3"/>
    <s v="Académico"/>
    <m/>
    <m/>
    <s v="x"/>
    <s v="Administrativos "/>
    <m/>
  </r>
  <r>
    <x v="1"/>
    <m/>
    <x v="1"/>
    <s v="Computadora de escritorio"/>
    <n v="6.5000000000000002E-2"/>
    <s v="Watts/ Hr"/>
    <s v="Eléctrica"/>
    <n v="1"/>
    <n v="20"/>
    <n v="2"/>
    <n v="0.13"/>
    <n v="2.6"/>
    <n v="1.3000000000000002E-4"/>
    <n v="2.5999999999999999E-3"/>
    <s v="Académico"/>
    <m/>
    <m/>
    <s v="x"/>
    <s v="Administrativos "/>
    <m/>
  </r>
  <r>
    <x v="1"/>
    <m/>
    <x v="9"/>
    <s v="Proyector"/>
    <n v="0.42199999999999999"/>
    <s v="Watts/ Hr"/>
    <s v="Eléctrica"/>
    <n v="1"/>
    <n v="20"/>
    <n v="2"/>
    <n v="0.84399999999999997"/>
    <n v="16.88"/>
    <n v="8.4400000000000002E-4"/>
    <n v="1.6879999999999999E-2"/>
    <s v="Académico"/>
    <m/>
    <m/>
    <s v="x"/>
    <s v="Administrativos "/>
    <m/>
  </r>
  <r>
    <x v="1"/>
    <m/>
    <x v="9"/>
    <s v="Servidor"/>
    <n v="0.10100000000000001"/>
    <s v="Watts/ Hr"/>
    <s v="Eléctrica"/>
    <n v="1"/>
    <n v="30"/>
    <n v="24"/>
    <n v="2.4240000000000004"/>
    <n v="72.720000000000013"/>
    <n v="2.4240000000000004E-3"/>
    <n v="7.2720000000000007E-2"/>
    <s v="Académico"/>
    <m/>
    <m/>
    <s v="x"/>
    <s v="Administrativos "/>
    <m/>
  </r>
  <r>
    <x v="1"/>
    <m/>
    <x v="9"/>
    <s v="Modem"/>
    <n v="1.2E-2"/>
    <s v="Watts/ Hr"/>
    <s v="Eléctrica"/>
    <n v="1"/>
    <n v="30"/>
    <n v="24"/>
    <n v="0.28800000000000003"/>
    <n v="8.64"/>
    <n v="2.8800000000000001E-4"/>
    <n v="8.6400000000000001E-3"/>
    <s v="Académico"/>
    <m/>
    <m/>
    <s v="x"/>
    <s v="Administrativos "/>
    <m/>
  </r>
  <r>
    <x v="1"/>
    <m/>
    <x v="4"/>
    <s v="Teléfono"/>
    <n v="3.1699999999999999E-2"/>
    <s v="Watts/ Hr"/>
    <s v="Eléctrica"/>
    <n v="1"/>
    <n v="30"/>
    <n v="24"/>
    <n v="0.76079999999999992"/>
    <n v="22.823999999999998"/>
    <n v="7.6079999999999995E-4"/>
    <n v="2.2823999999999997E-2"/>
    <s v="Académico"/>
    <s v="x"/>
    <m/>
    <m/>
    <s v="Administrativos "/>
    <m/>
  </r>
  <r>
    <x v="1"/>
    <m/>
    <x v="9"/>
    <s v="Cámaras de vigilancia"/>
    <n v="0.22"/>
    <s v="Watts/ Hr"/>
    <s v="Eléctrica"/>
    <n v="3"/>
    <n v="30"/>
    <n v="24"/>
    <n v="15.84"/>
    <n v="475.2"/>
    <n v="1.584E-2"/>
    <n v="0.47520000000000001"/>
    <s v="Académico"/>
    <m/>
    <m/>
    <s v="x"/>
    <s v="Administrativos "/>
    <m/>
  </r>
  <r>
    <x v="1"/>
    <m/>
    <x v="4"/>
    <s v="Bocina"/>
    <n v="0.2"/>
    <s v="Watts/ Hr"/>
    <s v="Eléctrica"/>
    <n v="1"/>
    <n v="20"/>
    <n v="3"/>
    <n v="0.60000000000000009"/>
    <n v="12.000000000000002"/>
    <n v="6.0000000000000006E-4"/>
    <n v="1.2000000000000002E-2"/>
    <s v="Académico"/>
    <m/>
    <s v="x"/>
    <m/>
    <s v="Administrativos "/>
    <m/>
  </r>
  <r>
    <x v="1"/>
    <s v="Pasillos"/>
    <x v="3"/>
    <s v="Focos"/>
    <n v="5.5E-2"/>
    <s v="Watts/ Hr"/>
    <s v="Eléctrica"/>
    <n v="4"/>
    <n v="20"/>
    <n v="3"/>
    <n v="0.66"/>
    <n v="13.200000000000001"/>
    <n v="6.6E-4"/>
    <n v="1.3200000000000002E-2"/>
    <s v="Académico"/>
    <m/>
    <m/>
    <s v="x"/>
    <s v="Administrativos "/>
    <m/>
  </r>
  <r>
    <x v="3"/>
    <s v="Baños "/>
    <x v="3"/>
    <s v="Focos"/>
    <n v="7.4999999999999997E-2"/>
    <s v="Watts/ Hr"/>
    <s v="Eléctrica"/>
    <n v="14"/>
    <n v="20"/>
    <n v="4"/>
    <n v="4.2"/>
    <n v="84"/>
    <n v="4.2000000000000006E-3"/>
    <n v="8.4000000000000005E-2"/>
    <s v="Académico"/>
    <m/>
    <s v="x"/>
    <m/>
    <s v="Academico "/>
    <s v="Servicios Generales "/>
  </r>
  <r>
    <x v="1"/>
    <s v="O1"/>
    <x v="3"/>
    <s v="Focos"/>
    <n v="5.5E-2"/>
    <s v="Watts/ Hr"/>
    <s v="Eléctrica"/>
    <n v="4"/>
    <n v="20"/>
    <n v="4"/>
    <n v="0.88"/>
    <n v="17.600000000000001"/>
    <n v="8.8000000000000003E-4"/>
    <n v="1.7600000000000001E-2"/>
    <s v="Académico"/>
    <m/>
    <s v="x"/>
    <m/>
    <s v="Academico "/>
    <m/>
  </r>
  <r>
    <x v="1"/>
    <m/>
    <x v="9"/>
    <s v="Proyector"/>
    <n v="0.42"/>
    <s v="Watts/ Hr"/>
    <s v="Eléctrica"/>
    <n v="1"/>
    <n v="20"/>
    <n v="3"/>
    <n v="1.26"/>
    <n v="25.2"/>
    <n v="1.2600000000000001E-3"/>
    <n v="2.52E-2"/>
    <s v="Académico"/>
    <m/>
    <s v="x"/>
    <m/>
    <s v="Academico "/>
    <m/>
  </r>
  <r>
    <x v="1"/>
    <s v="O2"/>
    <x v="3"/>
    <s v="Focos"/>
    <n v="5.5E-2"/>
    <s v="Watts/ Hr"/>
    <s v="Eléctrica"/>
    <n v="4"/>
    <n v="20"/>
    <n v="4"/>
    <n v="0.88"/>
    <n v="17.600000000000001"/>
    <n v="8.8000000000000003E-4"/>
    <n v="1.7600000000000001E-2"/>
    <s v="Académico"/>
    <m/>
    <s v="x"/>
    <m/>
    <s v="Academico "/>
    <m/>
  </r>
  <r>
    <x v="1"/>
    <m/>
    <x v="9"/>
    <s v="Proyector"/>
    <n v="0.42"/>
    <s v="Watts/ Hr"/>
    <s v="Eléctrica"/>
    <n v="1"/>
    <n v="20"/>
    <n v="3"/>
    <n v="1.26"/>
    <n v="25.2"/>
    <n v="1.2600000000000001E-3"/>
    <n v="2.52E-2"/>
    <s v="Académico"/>
    <m/>
    <s v="x"/>
    <m/>
    <s v="Academico "/>
    <m/>
  </r>
  <r>
    <x v="1"/>
    <s v="O3"/>
    <x v="3"/>
    <s v="Focos"/>
    <n v="5.5E-2"/>
    <s v="Watts/ Hr"/>
    <s v="Eléctrica"/>
    <n v="4"/>
    <n v="20"/>
    <n v="4"/>
    <n v="0.88"/>
    <n v="17.600000000000001"/>
    <n v="8.8000000000000003E-4"/>
    <n v="1.7600000000000001E-2"/>
    <s v="Académico"/>
    <m/>
    <s v="x"/>
    <m/>
    <s v="Academico "/>
    <m/>
  </r>
  <r>
    <x v="1"/>
    <m/>
    <x v="9"/>
    <s v="Proyector"/>
    <n v="0.42"/>
    <s v="Watts/ Hr"/>
    <s v="Eléctrica"/>
    <n v="1"/>
    <n v="20"/>
    <n v="3"/>
    <n v="1.26"/>
    <n v="25.2"/>
    <n v="1.2600000000000001E-3"/>
    <n v="2.52E-2"/>
    <s v="Académico"/>
    <m/>
    <s v="x"/>
    <m/>
    <s v="Academico "/>
    <m/>
  </r>
  <r>
    <x v="1"/>
    <s v="O4"/>
    <x v="2"/>
    <s v="Aire acondicionado"/>
    <n v="2.38"/>
    <s v="Watts/ Hr"/>
    <s v="Eléctrica"/>
    <n v="1"/>
    <n v="20"/>
    <n v="6"/>
    <n v="14.28"/>
    <n v="285.59999999999997"/>
    <n v="1.4279999999999999E-2"/>
    <n v="0.28559999999999997"/>
    <s v="Académico"/>
    <m/>
    <s v="x"/>
    <m/>
    <s v="Academico "/>
    <m/>
  </r>
  <r>
    <x v="1"/>
    <m/>
    <x v="1"/>
    <s v="Laptop"/>
    <n v="4.4999999999999998E-2"/>
    <s v="Watts/ Hr"/>
    <s v="Eléctrica"/>
    <n v="5"/>
    <n v="20"/>
    <n v="3"/>
    <n v="0.67499999999999993"/>
    <n v="13.499999999999998"/>
    <n v="6.7499999999999993E-4"/>
    <n v="1.3499999999999998E-2"/>
    <s v="Académico"/>
    <m/>
    <s v="x"/>
    <m/>
    <s v="Academico "/>
    <m/>
  </r>
  <r>
    <x v="1"/>
    <m/>
    <x v="1"/>
    <s v="Impresora"/>
    <n v="0.13"/>
    <s v="Watts/ Hr"/>
    <s v="Eléctrica"/>
    <n v="1"/>
    <n v="20"/>
    <n v="2"/>
    <n v="0.26"/>
    <n v="5.2"/>
    <n v="2.6000000000000003E-4"/>
    <n v="5.1999999999999998E-3"/>
    <s v="Académico"/>
    <m/>
    <s v="x"/>
    <m/>
    <s v="Academico "/>
    <m/>
  </r>
  <r>
    <x v="1"/>
    <m/>
    <x v="3"/>
    <s v="Focos"/>
    <n v="7.4999999999999997E-2"/>
    <s v="Watts/ Hr"/>
    <s v="Eléctrica"/>
    <n v="6"/>
    <n v="20"/>
    <n v="8"/>
    <n v="3.5999999999999996"/>
    <n v="72"/>
    <n v="3.5999999999999995E-3"/>
    <n v="7.1999999999999995E-2"/>
    <s v="Académico"/>
    <m/>
    <s v="x"/>
    <m/>
    <s v="Academico "/>
    <m/>
  </r>
  <r>
    <x v="1"/>
    <m/>
    <x v="5"/>
    <s v="Refrigerador"/>
    <n v="0.315"/>
    <s v="Watts/ Hr"/>
    <s v="Eléctrica"/>
    <n v="1"/>
    <n v="30"/>
    <n v="24"/>
    <n v="7.5600000000000005"/>
    <n v="226.8"/>
    <n v="7.5600000000000007E-3"/>
    <n v="0.2268"/>
    <s v="Académico"/>
    <m/>
    <s v="x"/>
    <m/>
    <s v="Academico "/>
    <m/>
  </r>
  <r>
    <x v="1"/>
    <m/>
    <x v="0"/>
    <s v="Dispensador de agua"/>
    <n v="0.49"/>
    <s v="Watts/ Hr"/>
    <s v="Eléctrica"/>
    <n v="1"/>
    <n v="30"/>
    <n v="24"/>
    <n v="11.76"/>
    <n v="352.8"/>
    <n v="1.176E-2"/>
    <n v="0.3528"/>
    <s v="Académico"/>
    <m/>
    <s v="x"/>
    <m/>
    <s v="Academico "/>
    <m/>
  </r>
  <r>
    <x v="1"/>
    <s v="O5"/>
    <x v="3"/>
    <s v="Focos"/>
    <n v="5.5E-2"/>
    <s v="Watts/ Hr"/>
    <s v="Eléctrica"/>
    <n v="4"/>
    <n v="20"/>
    <n v="4"/>
    <n v="0.88"/>
    <n v="17.600000000000001"/>
    <n v="8.8000000000000003E-4"/>
    <n v="1.7600000000000001E-2"/>
    <s v="Académico"/>
    <m/>
    <s v="x"/>
    <m/>
    <s v="Academico "/>
    <m/>
  </r>
  <r>
    <x v="1"/>
    <m/>
    <x v="9"/>
    <s v="Proyector"/>
    <n v="0.42"/>
    <s v="Watts/ Hr"/>
    <s v="Eléctrica"/>
    <n v="1"/>
    <n v="20"/>
    <n v="3"/>
    <n v="1.26"/>
    <n v="25.2"/>
    <n v="1.2600000000000001E-3"/>
    <n v="2.52E-2"/>
    <s v="Académico"/>
    <m/>
    <s v="x"/>
    <m/>
    <s v="Academico "/>
    <m/>
  </r>
  <r>
    <x v="1"/>
    <s v="O6"/>
    <x v="3"/>
    <s v="Focos"/>
    <n v="5.5E-2"/>
    <s v="Watts/ Hr"/>
    <s v="Eléctrica"/>
    <n v="4"/>
    <n v="20"/>
    <n v="4"/>
    <n v="0.88"/>
    <n v="17.600000000000001"/>
    <n v="8.8000000000000003E-4"/>
    <n v="1.7600000000000001E-2"/>
    <s v="Académico"/>
    <m/>
    <s v="x"/>
    <m/>
    <s v="Academico "/>
    <m/>
  </r>
  <r>
    <x v="1"/>
    <m/>
    <x v="10"/>
    <s v="Proyector"/>
    <n v="0.42"/>
    <s v="Watts/ Hr"/>
    <s v="Eléctrica"/>
    <n v="1"/>
    <n v="20"/>
    <n v="3"/>
    <n v="1.26"/>
    <n v="25.2"/>
    <n v="1.2600000000000001E-3"/>
    <n v="2.52E-2"/>
    <s v="Académico"/>
    <m/>
    <s v="x"/>
    <m/>
    <s v="Academico "/>
    <m/>
  </r>
  <r>
    <x v="1"/>
    <s v="O7"/>
    <x v="5"/>
    <s v="Refrigerador"/>
    <n v="0.315"/>
    <s v="Watts/ Hr"/>
    <s v="Eléctrica"/>
    <n v="1"/>
    <n v="30"/>
    <n v="24"/>
    <n v="7.5600000000000005"/>
    <n v="226.8"/>
    <n v="7.5600000000000007E-3"/>
    <n v="0.2268"/>
    <s v="Académico"/>
    <m/>
    <s v="x"/>
    <m/>
    <s v="Academico "/>
    <m/>
  </r>
  <r>
    <x v="1"/>
    <m/>
    <x v="1"/>
    <s v="Laptop"/>
    <n v="4.4999999999999998E-2"/>
    <s v="Watts/ Hr"/>
    <s v="Eléctrica"/>
    <n v="9"/>
    <n v="20"/>
    <n v="3"/>
    <n v="1.2149999999999999"/>
    <n v="24.299999999999997"/>
    <n v="1.2149999999999999E-3"/>
    <n v="2.4299999999999999E-2"/>
    <s v="Académico"/>
    <m/>
    <s v="x"/>
    <m/>
    <s v="Academico "/>
    <m/>
  </r>
  <r>
    <x v="1"/>
    <m/>
    <x v="0"/>
    <s v="Dispensador de agua"/>
    <n v="0.49"/>
    <s v="Watts/ Hr"/>
    <s v="Eléctrica"/>
    <n v="1"/>
    <n v="30"/>
    <n v="24"/>
    <n v="11.76"/>
    <n v="352.8"/>
    <n v="1.176E-2"/>
    <n v="0.3528"/>
    <s v="Académico"/>
    <m/>
    <s v="x"/>
    <m/>
    <s v="Academico "/>
    <m/>
  </r>
  <r>
    <x v="1"/>
    <m/>
    <x v="1"/>
    <s v="Impresora"/>
    <n v="0.13"/>
    <s v="Watts/ Hr"/>
    <s v="Eléctrica"/>
    <n v="1"/>
    <n v="20"/>
    <n v="0.25"/>
    <n v="3.2500000000000001E-2"/>
    <n v="0.65"/>
    <n v="3.2500000000000004E-5"/>
    <n v="6.4999999999999997E-4"/>
    <s v="Académico"/>
    <m/>
    <s v="x"/>
    <m/>
    <s v="Academico "/>
    <m/>
  </r>
  <r>
    <x v="1"/>
    <m/>
    <x v="3"/>
    <s v="Focos"/>
    <n v="7.4999999999999997E-2"/>
    <s v="Watts/ Hr"/>
    <s v="Eléctrica"/>
    <n v="6"/>
    <n v="20"/>
    <n v="2"/>
    <n v="0.89999999999999991"/>
    <n v="18"/>
    <n v="8.9999999999999987E-4"/>
    <n v="1.7999999999999999E-2"/>
    <s v="Académico"/>
    <m/>
    <s v="x"/>
    <m/>
    <s v="Academico "/>
    <m/>
  </r>
  <r>
    <x v="1"/>
    <m/>
    <x v="2"/>
    <s v="Aire acondicionado"/>
    <n v="2.38"/>
    <s v="Watts/ Hr"/>
    <s v="Eléctrica"/>
    <n v="1"/>
    <n v="20"/>
    <n v="0.75"/>
    <n v="1.7849999999999999"/>
    <n v="35.699999999999996"/>
    <n v="1.7849999999999999E-3"/>
    <n v="3.5699999999999996E-2"/>
    <s v="Académico"/>
    <m/>
    <s v="x"/>
    <m/>
    <s v="Academico "/>
    <m/>
  </r>
  <r>
    <x v="1"/>
    <m/>
    <x v="0"/>
    <s v="Microondas"/>
    <n v="0.95"/>
    <s v="Watts/ Hr"/>
    <s v="Eléctrica"/>
    <n v="1"/>
    <n v="20"/>
    <n v="2"/>
    <n v="1.9"/>
    <n v="38"/>
    <n v="1.9E-3"/>
    <n v="3.7999999999999999E-2"/>
    <s v="Académico"/>
    <m/>
    <s v="x"/>
    <m/>
    <s v="Academico "/>
    <m/>
  </r>
  <r>
    <x v="1"/>
    <m/>
    <x v="0"/>
    <s v="Cafetera"/>
    <n v="0.8"/>
    <s v="Watts/ Hr"/>
    <s v="Eléctrica"/>
    <n v="1"/>
    <n v="20"/>
    <n v="2"/>
    <n v="1.6"/>
    <n v="32"/>
    <n v="1.6000000000000001E-3"/>
    <n v="3.2000000000000001E-2"/>
    <s v="Académico"/>
    <m/>
    <s v="x"/>
    <m/>
    <s v="Academico "/>
    <m/>
  </r>
  <r>
    <x v="1"/>
    <s v="Pasillos"/>
    <x v="3"/>
    <s v="Focos"/>
    <n v="5.5E-2"/>
    <s v="Watts/ Hr"/>
    <s v="Eléctrica"/>
    <n v="17"/>
    <n v="20"/>
    <n v="6"/>
    <n v="5.61"/>
    <n v="112.2"/>
    <n v="5.6100000000000004E-3"/>
    <n v="0.11220000000000001"/>
    <s v="Académico"/>
    <m/>
    <s v="x"/>
    <m/>
    <s v="Academico "/>
    <m/>
  </r>
  <r>
    <x v="4"/>
    <s v="D1"/>
    <x v="3"/>
    <s v="Focos "/>
    <n v="1.2999999999999999E-2"/>
    <s v="Watts/ Hr"/>
    <s v="Eléctrica"/>
    <n v="12"/>
    <n v="20"/>
    <n v="5"/>
    <n v="0.78"/>
    <n v="15.600000000000001"/>
    <n v="7.7999999999999999E-4"/>
    <n v="1.5600000000000001E-2"/>
    <s v="Académico"/>
    <m/>
    <s v="x"/>
    <m/>
    <s v="Academico "/>
    <m/>
  </r>
  <r>
    <x v="1"/>
    <m/>
    <x v="10"/>
    <s v="Proyector"/>
    <n v="0.22"/>
    <s v="Watts/ Hr"/>
    <s v="Eléctrica"/>
    <n v="1"/>
    <n v="20"/>
    <n v="3"/>
    <n v="0.66"/>
    <n v="13.200000000000001"/>
    <n v="6.6E-4"/>
    <n v="1.3200000000000002E-2"/>
    <s v="Académico"/>
    <m/>
    <s v="x"/>
    <m/>
    <s v="Academico "/>
    <m/>
  </r>
  <r>
    <x v="1"/>
    <s v="D2"/>
    <x v="3"/>
    <s v=" focos "/>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1"/>
    <s v="D3"/>
    <x v="3"/>
    <s v="FOCOS "/>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1"/>
    <s v="D4"/>
    <x v="3"/>
    <s v="FOCOS "/>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1"/>
    <s v="D5"/>
    <x v="3"/>
    <s v="FOCOS "/>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5"/>
    <s v="E1"/>
    <x v="3"/>
    <s v="FOCOS "/>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1"/>
    <s v="E2"/>
    <x v="3"/>
    <s v="FOCOS "/>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1"/>
    <s v="E3"/>
    <x v="3"/>
    <s v="FOCOS "/>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1"/>
    <s v="E4"/>
    <x v="3"/>
    <s v="FOCOS "/>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1"/>
    <s v="E5"/>
    <x v="3"/>
    <s v="FOCOS "/>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6"/>
    <s v="F1"/>
    <x v="3"/>
    <s v="FOCOS"/>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1"/>
    <m/>
    <x v="4"/>
    <s v="BOCINAS "/>
    <n v="0.18"/>
    <s v="Watts/ Hr"/>
    <s v="Eléctrica"/>
    <n v="5"/>
    <n v="24"/>
    <n v="6"/>
    <n v="5.3999999999999995"/>
    <n v="129.6"/>
    <n v="5.3999999999999994E-3"/>
    <n v="0.12959999999999999"/>
    <s v="Académico"/>
    <m/>
    <s v="x"/>
    <m/>
    <s v="Academico "/>
    <m/>
  </r>
  <r>
    <x v="1"/>
    <s v="F2"/>
    <x v="3"/>
    <s v="FOCOS"/>
    <n v="0.1"/>
    <s v="Watts/ Hr"/>
    <s v="Eléctrica"/>
    <n v="12"/>
    <n v="24"/>
    <n v="5"/>
    <n v="6.0000000000000009"/>
    <n v="144.00000000000003"/>
    <n v="6.000000000000001E-3"/>
    <n v="0.14400000000000002"/>
    <s v="Académico"/>
    <m/>
    <s v="x"/>
    <m/>
    <s v="Academico "/>
    <m/>
  </r>
  <r>
    <x v="1"/>
    <m/>
    <x v="10"/>
    <s v="Proyector"/>
    <n v="0.22"/>
    <s v="Watts/ Hr"/>
    <s v="Eléctrica"/>
    <n v="1"/>
    <n v="24"/>
    <n v="3"/>
    <n v="0.66"/>
    <n v="15.84"/>
    <n v="6.6E-4"/>
    <n v="1.584E-2"/>
    <s v="Académico"/>
    <m/>
    <s v="x"/>
    <m/>
    <s v="Academico "/>
    <m/>
  </r>
  <r>
    <x v="1"/>
    <m/>
    <x v="4"/>
    <s v="BOCINAS "/>
    <n v="0.18"/>
    <s v="Watts/ Hr"/>
    <s v="Eléctrica"/>
    <n v="5"/>
    <n v="24"/>
    <n v="6"/>
    <n v="5.3999999999999995"/>
    <n v="129.6"/>
    <n v="5.3999999999999994E-3"/>
    <n v="0.12959999999999999"/>
    <s v="Académico"/>
    <m/>
    <s v="x"/>
    <m/>
    <s v="Academico "/>
    <m/>
  </r>
  <r>
    <x v="1"/>
    <m/>
    <x v="7"/>
    <s v="TV"/>
    <n v="0.2"/>
    <s v="Watts/ Hr"/>
    <s v="Eléctrica"/>
    <n v="1"/>
    <n v="0"/>
    <n v="0"/>
    <n v="0"/>
    <n v="0"/>
    <n v="0"/>
    <n v="0"/>
    <s v="Académico"/>
    <m/>
    <s v="x"/>
    <m/>
    <s v="Academico "/>
    <m/>
  </r>
  <r>
    <x v="1"/>
    <s v="F3"/>
    <x v="3"/>
    <s v="FOCOS"/>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1"/>
    <m/>
    <x v="4"/>
    <s v="BOCINAS "/>
    <n v="0.18"/>
    <s v="Watts/ Hr"/>
    <s v="Eléctrica"/>
    <n v="5"/>
    <n v="20"/>
    <n v="6"/>
    <n v="5.3999999999999995"/>
    <n v="107.99999999999999"/>
    <n v="5.3999999999999994E-3"/>
    <n v="0.10799999999999998"/>
    <s v="Académico"/>
    <m/>
    <s v="x"/>
    <m/>
    <s v="Academico "/>
    <m/>
  </r>
  <r>
    <x v="1"/>
    <m/>
    <x v="4"/>
    <s v="Computadora de escritorio"/>
    <n v="0.25"/>
    <s v="Watts/ Hr"/>
    <s v="Eléctrica"/>
    <n v="1"/>
    <n v="20"/>
    <n v="6"/>
    <n v="1.5"/>
    <n v="30"/>
    <n v="1.5E-3"/>
    <n v="0.03"/>
    <s v="Académico"/>
    <m/>
    <s v="x"/>
    <m/>
    <s v="Academico "/>
    <m/>
  </r>
  <r>
    <x v="1"/>
    <s v="F4"/>
    <x v="3"/>
    <s v="FOCOS"/>
    <n v="0.13"/>
    <s v="Watts/ Hr"/>
    <s v="Eléctrica"/>
    <n v="12"/>
    <n v="20"/>
    <n v="5"/>
    <n v="7.8000000000000007"/>
    <n v="156"/>
    <n v="7.8000000000000005E-3"/>
    <n v="0.156"/>
    <s v="Académico"/>
    <m/>
    <s v="x"/>
    <m/>
    <s v="Academico "/>
    <m/>
  </r>
  <r>
    <x v="1"/>
    <m/>
    <x v="10"/>
    <s v="Proyector"/>
    <n v="0.22"/>
    <s v="Watts/ Hr"/>
    <s v="Eléctrica"/>
    <n v="1"/>
    <n v="20"/>
    <n v="3"/>
    <n v="0.66"/>
    <n v="13.200000000000001"/>
    <n v="6.6E-4"/>
    <n v="1.3200000000000002E-2"/>
    <s v="Académico"/>
    <m/>
    <s v="x"/>
    <m/>
    <s v="Academico "/>
    <m/>
  </r>
  <r>
    <x v="1"/>
    <m/>
    <x v="4"/>
    <s v="BOCINAS "/>
    <n v="0.18"/>
    <s v="Watts/ Hr"/>
    <s v="Eléctrica"/>
    <n v="5"/>
    <n v="20"/>
    <n v="6"/>
    <n v="5.3999999999999995"/>
    <n v="107.99999999999999"/>
    <n v="5.3999999999999994E-3"/>
    <n v="0.10799999999999998"/>
    <s v="Académico"/>
    <m/>
    <s v="x"/>
    <m/>
    <s v="Academico "/>
    <m/>
  </r>
  <r>
    <x v="1"/>
    <s v="Centro de Idiomas "/>
    <x v="3"/>
    <s v="FOCOS"/>
    <n v="0.13"/>
    <s v="Watts/ Hr"/>
    <s v="Eléctrica"/>
    <n v="3"/>
    <n v="20"/>
    <n v="8"/>
    <n v="3.12"/>
    <n v="62.400000000000006"/>
    <n v="3.1199999999999999E-3"/>
    <n v="6.2400000000000004E-2"/>
    <s v="Académico"/>
    <m/>
    <m/>
    <s v="x"/>
    <s v="Administrativos "/>
    <s v="Lic. Paty Osornio "/>
  </r>
  <r>
    <x v="1"/>
    <m/>
    <x v="2"/>
    <s v="VENTILADOR"/>
    <n v="0.7"/>
    <s v="Watts/ Hr"/>
    <s v="Eléctrica"/>
    <n v="1"/>
    <n v="20"/>
    <n v="1"/>
    <n v="0.7"/>
    <n v="14"/>
    <n v="6.9999999999999999E-4"/>
    <n v="1.4E-2"/>
    <s v="Académico"/>
    <s v="x"/>
    <m/>
    <m/>
    <s v="Administrativos "/>
    <m/>
  </r>
  <r>
    <x v="1"/>
    <m/>
    <x v="1"/>
    <s v="IMPRESORA"/>
    <n v="0.622"/>
    <s v="Watts/ Hr"/>
    <s v="Eléctrica"/>
    <n v="1"/>
    <n v="20"/>
    <n v="1"/>
    <n v="0.622"/>
    <n v="12.44"/>
    <n v="6.2200000000000005E-4"/>
    <n v="1.244E-2"/>
    <s v="Académico"/>
    <m/>
    <m/>
    <s v="x"/>
    <s v="Administrativos "/>
    <m/>
  </r>
  <r>
    <x v="1"/>
    <m/>
    <x v="1"/>
    <s v="Computadora de escritorio"/>
    <n v="0.25"/>
    <s v="Watts/ Hr"/>
    <s v="Eléctrica"/>
    <n v="2"/>
    <n v="20"/>
    <n v="8"/>
    <n v="4"/>
    <n v="80"/>
    <n v="4.0000000000000001E-3"/>
    <n v="0.08"/>
    <s v="Académico"/>
    <m/>
    <m/>
    <s v="x"/>
    <s v="Administrativos "/>
    <m/>
  </r>
  <r>
    <x v="1"/>
    <s v="Division de Sistemas "/>
    <x v="3"/>
    <s v="FOCOS"/>
    <n v="0.75"/>
    <s v="Watts/ Hr"/>
    <s v="Eléctrica"/>
    <n v="3"/>
    <n v="20"/>
    <n v="8"/>
    <n v="18"/>
    <n v="360"/>
    <n v="1.7999999999999999E-2"/>
    <n v="0.36"/>
    <s v="Académico"/>
    <m/>
    <m/>
    <s v="x"/>
    <s v="Administrativos "/>
    <s v="Yolanda Meredith García Molina"/>
  </r>
  <r>
    <x v="1"/>
    <m/>
    <x v="1"/>
    <s v="IMPRESORA"/>
    <n v="0.622"/>
    <s v="Watts/ Hr"/>
    <s v="Eléctrica"/>
    <n v="1"/>
    <n v="20"/>
    <n v="2"/>
    <n v="1.244"/>
    <n v="24.88"/>
    <n v="1.2440000000000001E-3"/>
    <n v="2.4879999999999999E-2"/>
    <s v="Académico"/>
    <m/>
    <m/>
    <s v="x"/>
    <s v="Administrativos "/>
    <m/>
  </r>
  <r>
    <x v="1"/>
    <m/>
    <x v="1"/>
    <s v="Computadora de escritorio"/>
    <n v="0.25"/>
    <s v="Watts/ Hr"/>
    <s v="Eléctrica"/>
    <n v="2"/>
    <n v="20"/>
    <n v="8"/>
    <n v="4"/>
    <n v="80"/>
    <n v="4.0000000000000001E-3"/>
    <n v="0.08"/>
    <s v="Académico"/>
    <m/>
    <m/>
    <s v="x"/>
    <s v="Administrativos "/>
    <m/>
  </r>
  <r>
    <x v="7"/>
    <s v="G1"/>
    <x v="3"/>
    <s v="FOCOS "/>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1"/>
    <s v="G2"/>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1"/>
    <s v="G3"/>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1"/>
    <s v="G4"/>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1"/>
    <s v="G5"/>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8"/>
    <s v="N1"/>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1"/>
    <s v="N2"/>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1"/>
    <s v="N3"/>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1"/>
    <s v="N4"/>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9"/>
    <s v="J1"/>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1"/>
    <s v="J2"/>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1"/>
    <s v="J3"/>
    <x v="3"/>
    <s v="Focos"/>
    <n v="0.13"/>
    <s v="Watts/ Hr"/>
    <s v="Eléctrica"/>
    <n v="12"/>
    <n v="20"/>
    <n v="4"/>
    <n v="6.24"/>
    <n v="124.80000000000001"/>
    <n v="6.2399999999999999E-3"/>
    <n v="0.12480000000000001"/>
    <s v="Académico"/>
    <m/>
    <s v="x"/>
    <m/>
    <s v="Academico "/>
    <m/>
  </r>
  <r>
    <x v="1"/>
    <m/>
    <x v="10"/>
    <s v="Proyector"/>
    <n v="0.22"/>
    <s v="Watts/ Hr"/>
    <s v="Eléctrica"/>
    <n v="1"/>
    <n v="20"/>
    <n v="3"/>
    <n v="0.66"/>
    <n v="13.200000000000001"/>
    <n v="6.6E-4"/>
    <n v="1.3200000000000002E-2"/>
    <s v="Académico"/>
    <m/>
    <s v="x"/>
    <m/>
    <s v="Academico "/>
    <m/>
  </r>
  <r>
    <x v="1"/>
    <s v="J4"/>
    <x v="3"/>
    <s v="Focos"/>
    <n v="0.13"/>
    <s v="Watts/ Hr"/>
    <s v="Eléctrica"/>
    <n v="12"/>
    <n v="24"/>
    <n v="4"/>
    <n v="6.24"/>
    <n v="149.76"/>
    <n v="6.2399999999999999E-3"/>
    <n v="0.14976"/>
    <s v="Académico"/>
    <m/>
    <s v="x"/>
    <m/>
    <s v="Academico "/>
    <m/>
  </r>
  <r>
    <x v="1"/>
    <m/>
    <x v="10"/>
    <s v="Proyector"/>
    <n v="0.22"/>
    <s v="Watts/ Hr"/>
    <s v="Eléctrica"/>
    <n v="1"/>
    <n v="24"/>
    <n v="3"/>
    <n v="0.66"/>
    <n v="15.84"/>
    <n v="6.6E-4"/>
    <n v="1.584E-2"/>
    <s v="Académico"/>
    <m/>
    <s v="x"/>
    <m/>
    <s v="Academico "/>
    <m/>
  </r>
  <r>
    <x v="1"/>
    <s v="J5"/>
    <x v="3"/>
    <s v="Focos"/>
    <n v="0.13"/>
    <s v="Watts/ Hr"/>
    <s v="Eléctrica"/>
    <n v="12"/>
    <n v="24"/>
    <n v="4"/>
    <n v="6.24"/>
    <n v="149.76"/>
    <n v="6.2399999999999999E-3"/>
    <n v="0.14976"/>
    <s v="Académico"/>
    <m/>
    <s v="x"/>
    <m/>
    <s v="Academico "/>
    <m/>
  </r>
  <r>
    <x v="1"/>
    <m/>
    <x v="10"/>
    <s v="Proyector"/>
    <n v="0.22"/>
    <s v="Watts/ Hr"/>
    <s v="Eléctrica"/>
    <n v="1"/>
    <n v="24"/>
    <n v="3"/>
    <n v="0.66"/>
    <n v="15.84"/>
    <n v="6.6E-4"/>
    <n v="1.584E-2"/>
    <s v="Académico"/>
    <m/>
    <s v="x"/>
    <m/>
    <s v="Academico "/>
    <m/>
  </r>
  <r>
    <x v="1"/>
    <s v="J6"/>
    <x v="3"/>
    <s v="Focos"/>
    <n v="0.13"/>
    <s v="Watts/ Hr"/>
    <s v="Eléctrica"/>
    <n v="12"/>
    <n v="24"/>
    <n v="4"/>
    <n v="6.24"/>
    <n v="149.76"/>
    <n v="6.2399999999999999E-3"/>
    <n v="0.14976"/>
    <s v="Académico"/>
    <m/>
    <s v="x"/>
    <m/>
    <s v="Academico "/>
    <m/>
  </r>
  <r>
    <x v="1"/>
    <m/>
    <x v="10"/>
    <s v="Proyector"/>
    <n v="0.22"/>
    <s v="Watts/ Hr"/>
    <s v="Eléctrica"/>
    <n v="1"/>
    <n v="24"/>
    <n v="3"/>
    <n v="0.66"/>
    <n v="15.84"/>
    <n v="6.6E-4"/>
    <n v="1.584E-2"/>
    <s v="Académico"/>
    <m/>
    <s v="x"/>
    <m/>
    <s v="Academico "/>
    <m/>
  </r>
  <r>
    <x v="1"/>
    <s v="PASILLO "/>
    <x v="3"/>
    <s v="Focos"/>
    <n v="0.75"/>
    <s v="Watts/ Hr"/>
    <s v="Eléctrica"/>
    <n v="14"/>
    <n v="24"/>
    <n v="4"/>
    <n v="42"/>
    <n v="1008"/>
    <n v="4.2000000000000003E-2"/>
    <n v="1.008"/>
    <s v="Académico"/>
    <s v="x"/>
    <m/>
    <m/>
    <s v="Academico "/>
    <m/>
  </r>
  <r>
    <x v="10"/>
    <s v="AUDIOVISUAL "/>
    <x v="3"/>
    <s v="Focos"/>
    <n v="0.75"/>
    <s v="Watts/ Hr"/>
    <s v="Eléctrica"/>
    <n v="16"/>
    <n v="20"/>
    <n v="3"/>
    <n v="36"/>
    <n v="720"/>
    <n v="3.5999999999999997E-2"/>
    <n v="0.72"/>
    <s v="Académico"/>
    <m/>
    <m/>
    <s v="x"/>
    <s v="Academico "/>
    <m/>
  </r>
  <r>
    <x v="1"/>
    <m/>
    <x v="10"/>
    <s v="Proyector"/>
    <n v="0.22"/>
    <s v="Watts/ Hr"/>
    <s v="Eléctrica"/>
    <n v="1"/>
    <n v="20"/>
    <n v="3"/>
    <n v="0.66"/>
    <n v="13.200000000000001"/>
    <n v="6.6E-4"/>
    <n v="1.3200000000000002E-2"/>
    <s v="Académico"/>
    <m/>
    <m/>
    <s v="x"/>
    <s v="Academico "/>
    <m/>
  </r>
  <r>
    <x v="1"/>
    <m/>
    <x v="4"/>
    <s v="Bocinas "/>
    <n v="0.75"/>
    <s v="Watts/ Hr"/>
    <s v="Eléctrica"/>
    <n v="6"/>
    <n v="20"/>
    <n v="2"/>
    <n v="9"/>
    <n v="180"/>
    <n v="8.9999999999999993E-3"/>
    <n v="0.18"/>
    <s v="Académico"/>
    <m/>
    <s v="x"/>
    <m/>
    <s v="Academico "/>
    <m/>
  </r>
  <r>
    <x v="1"/>
    <m/>
    <x v="2"/>
    <s v="Aire acondicionado"/>
    <n v="0.68"/>
    <s v="Watts/ Hr"/>
    <s v="Eléctrica"/>
    <n v="2"/>
    <n v="10"/>
    <n v="2"/>
    <n v="2.72"/>
    <n v="27.200000000000003"/>
    <n v="2.7200000000000002E-3"/>
    <n v="2.7200000000000002E-2"/>
    <s v="Académico"/>
    <m/>
    <s v="x"/>
    <m/>
    <s v="Academico "/>
    <m/>
  </r>
  <r>
    <x v="1"/>
    <m/>
    <x v="1"/>
    <s v="Computadora de escritorio"/>
    <n v="0.28499999999999998"/>
    <s v="Watts/ Hr"/>
    <s v="Eléctrica"/>
    <n v="1"/>
    <n v="20"/>
    <n v="2"/>
    <n v="0.56999999999999995"/>
    <n v="11.399999999999999"/>
    <n v="5.6999999999999998E-4"/>
    <n v="1.1399999999999999E-2"/>
    <s v="Académico"/>
    <m/>
    <m/>
    <s v="x"/>
    <s v="Academico "/>
    <m/>
  </r>
  <r>
    <x v="1"/>
    <s v="C. C. 4"/>
    <x v="1"/>
    <s v="Computadora de escritorio"/>
    <n v="0.65"/>
    <s v="Watts/ Hr"/>
    <s v="Eléctrica"/>
    <n v="24"/>
    <n v="20"/>
    <n v="4"/>
    <n v="62.400000000000006"/>
    <n v="1248"/>
    <n v="6.2400000000000004E-2"/>
    <n v="1.248"/>
    <s v="Académico"/>
    <m/>
    <m/>
    <s v="x"/>
    <s v="Academico "/>
    <m/>
  </r>
  <r>
    <x v="1"/>
    <m/>
    <x v="3"/>
    <s v="Focos"/>
    <n v="0.13"/>
    <s v="Watts/ Hr"/>
    <s v="Eléctrica"/>
    <n v="8"/>
    <n v="20"/>
    <n v="4"/>
    <n v="4.16"/>
    <n v="83.2"/>
    <n v="4.1600000000000005E-3"/>
    <n v="8.3199999999999996E-2"/>
    <s v="Académico"/>
    <m/>
    <s v="x"/>
    <m/>
    <s v="Academico "/>
    <m/>
  </r>
  <r>
    <x v="1"/>
    <s v="Subdireccion academica "/>
    <x v="1"/>
    <s v="Computadora de escritorio"/>
    <n v="0.65"/>
    <s v="Watts/ Hr"/>
    <s v="Eléctrica"/>
    <n v="3"/>
    <n v="20"/>
    <n v="6"/>
    <n v="11.700000000000001"/>
    <n v="234.00000000000003"/>
    <n v="1.17E-2"/>
    <n v="0.23400000000000004"/>
    <s v="Académico"/>
    <m/>
    <m/>
    <s v="x"/>
    <s v="Academico "/>
    <m/>
  </r>
  <r>
    <x v="1"/>
    <m/>
    <x v="3"/>
    <s v="Focos"/>
    <n v="0.72"/>
    <s v="Watts/ Hr"/>
    <s v="Eléctrica"/>
    <n v="4"/>
    <n v="20"/>
    <n v="4"/>
    <n v="11.52"/>
    <n v="230.39999999999998"/>
    <n v="1.1519999999999999E-2"/>
    <n v="0.23039999999999997"/>
    <s v="Académico"/>
    <m/>
    <m/>
    <s v="x"/>
    <s v="Academico "/>
    <m/>
  </r>
  <r>
    <x v="1"/>
    <m/>
    <x v="2"/>
    <s v="Aire acondicionado"/>
    <n v="0.15"/>
    <s v="Watts/ Hr"/>
    <s v="Eléctrica"/>
    <n v="1"/>
    <n v="20"/>
    <n v="2"/>
    <n v="0.3"/>
    <n v="6"/>
    <n v="2.9999999999999997E-4"/>
    <n v="6.0000000000000001E-3"/>
    <s v="Académico"/>
    <m/>
    <s v="x"/>
    <m/>
    <s v="Academico "/>
    <m/>
  </r>
  <r>
    <x v="1"/>
    <m/>
    <x v="4"/>
    <s v="IMPRESORA"/>
    <n v="0.51"/>
    <s v="Watts/ Hr"/>
    <s v="Eléctrica"/>
    <n v="1"/>
    <n v="20"/>
    <n v="1"/>
    <n v="0.51"/>
    <n v="10.199999999999999"/>
    <n v="5.1000000000000004E-4"/>
    <n v="1.0199999999999999E-2"/>
    <s v="Académico"/>
    <m/>
    <m/>
    <s v="x"/>
    <s v="Academico "/>
    <m/>
  </r>
  <r>
    <x v="11"/>
    <s v="BODEGA1"/>
    <x v="3"/>
    <s v="Focos"/>
    <n v="0.75"/>
    <s v="Watts/ Hr"/>
    <s v="Eléctrica"/>
    <n v="7"/>
    <n v="20"/>
    <n v="2"/>
    <n v="10.5"/>
    <n v="210"/>
    <n v="1.0500000000000001E-2"/>
    <n v="0.21"/>
    <s v="Administrativo"/>
    <m/>
    <m/>
    <s v="x"/>
    <s v="Administrativos-Academico "/>
    <m/>
  </r>
  <r>
    <x v="1"/>
    <m/>
    <x v="11"/>
    <s v="SOLDADORA"/>
    <n v="40"/>
    <s v="Watts/ Hr"/>
    <s v="Eléctrica"/>
    <n v="2"/>
    <n v="2"/>
    <n v="5.0000000000000002E-5"/>
    <n v="4.0000000000000001E-3"/>
    <n v="8.0000000000000002E-3"/>
    <n v="3.9999999999999998E-6"/>
    <n v="7.9999999999999996E-6"/>
    <s v="Administrativo"/>
    <m/>
    <s v="x"/>
    <m/>
    <s v="Administrativos-Academico "/>
    <m/>
  </r>
  <r>
    <x v="1"/>
    <m/>
    <x v="11"/>
    <s v="TALADRO "/>
    <n v="0.55000000000000004"/>
    <s v="Watts/ Hr"/>
    <s v="Eléctrica"/>
    <n v="3"/>
    <n v="5"/>
    <n v="1.4999999999999999E-2"/>
    <n v="2.4750000000000001E-2"/>
    <n v="0.12375"/>
    <n v="2.4750000000000002E-5"/>
    <n v="1.2375E-4"/>
    <s v="Administrativo"/>
    <m/>
    <s v="x"/>
    <m/>
    <s v="Administrativos-Academico "/>
    <m/>
  </r>
  <r>
    <x v="1"/>
    <m/>
    <x v="11"/>
    <s v="COMPRESOR"/>
    <n v="1"/>
    <s v="Watts/ Hr"/>
    <s v="Eléctrica"/>
    <n v="1"/>
    <n v="5"/>
    <n v="1.4999999999999999E-2"/>
    <n v="1.4999999999999999E-2"/>
    <n v="7.4999999999999997E-2"/>
    <n v="1.4999999999999999E-5"/>
    <n v="7.4999999999999993E-5"/>
    <s v="Administrativo"/>
    <m/>
    <s v="x"/>
    <m/>
    <s v="Administrativos-Academico "/>
    <m/>
  </r>
  <r>
    <x v="1"/>
    <m/>
    <x v="11"/>
    <s v="PULIDORA"/>
    <n v="1.9"/>
    <s v="Watts/ Hr"/>
    <s v="Eléctrica"/>
    <n v="1"/>
    <n v="5"/>
    <n v="1.4999999999999999E-2"/>
    <n v="2.8499999999999998E-2"/>
    <n v="0.14249999999999999"/>
    <n v="2.8499999999999998E-5"/>
    <n v="1.4249999999999999E-4"/>
    <s v="Administrativo"/>
    <m/>
    <s v="x"/>
    <m/>
    <s v="Administrativos-Academico "/>
    <m/>
  </r>
  <r>
    <x v="1"/>
    <m/>
    <x v="11"/>
    <s v="SERRUCHO"/>
    <n v="1.2"/>
    <s v="Watts/ Hr"/>
    <s v="Eléctrica"/>
    <n v="2"/>
    <n v="3"/>
    <n v="0.1"/>
    <n v="0.24"/>
    <n v="0.72"/>
    <n v="2.3999999999999998E-4"/>
    <n v="7.1999999999999994E-4"/>
    <s v="Administrativo"/>
    <m/>
    <s v="x"/>
    <m/>
    <s v="Administrativos-Academico "/>
    <m/>
  </r>
  <r>
    <x v="12"/>
    <s v="Centro de computo "/>
    <x v="2"/>
    <s v="Aire acondicionado"/>
    <n v="2.38"/>
    <s v="Watts/ Hr"/>
    <s v="Eléctrica"/>
    <n v="10"/>
    <n v="20"/>
    <n v="3"/>
    <n v="71.399999999999991"/>
    <n v="1427.9999999999998"/>
    <n v="7.1399999999999991E-2"/>
    <n v="1.4279999999999997"/>
    <s v="Academico "/>
    <m/>
    <s v="x"/>
    <m/>
    <s v="Academico "/>
    <m/>
  </r>
  <r>
    <x v="1"/>
    <s v="Lab. General"/>
    <x v="1"/>
    <s v="Computadora de escritorio"/>
    <n v="0.18"/>
    <s v="Watts/ Hr"/>
    <s v="Eléctrica"/>
    <n v="30"/>
    <n v="20"/>
    <n v="4"/>
    <n v="21.599999999999998"/>
    <n v="431.99999999999994"/>
    <n v="2.1599999999999998E-2"/>
    <n v="0.43199999999999994"/>
    <s v="Academico"/>
    <m/>
    <m/>
    <s v="x"/>
    <s v="Academico "/>
    <s v="L.I José María Salas Torres"/>
  </r>
  <r>
    <x v="1"/>
    <s v="Lab. Mac"/>
    <x v="1"/>
    <s v="Computadora de escritorio"/>
    <n v="0.48"/>
    <s v="Watts/ Hr"/>
    <s v="Eléctrica"/>
    <n v="20"/>
    <n v="20"/>
    <n v="5"/>
    <n v="48"/>
    <n v="960"/>
    <n v="4.8000000000000001E-2"/>
    <n v="0.96"/>
    <s v="Academico"/>
    <m/>
    <m/>
    <s v="x"/>
    <s v="Academico "/>
    <s v="L.I José María Salas Torres"/>
  </r>
  <r>
    <x v="1"/>
    <s v="Lab. 1"/>
    <x v="1"/>
    <s v="Computadora de escritorio"/>
    <n v="0.13"/>
    <s v="Watts/ Hr"/>
    <s v="Eléctrica"/>
    <n v="12"/>
    <n v="20"/>
    <n v="5"/>
    <n v="7.8000000000000007"/>
    <n v="156"/>
    <n v="7.8000000000000005E-3"/>
    <n v="0.156"/>
    <s v="Academico"/>
    <m/>
    <m/>
    <s v="x"/>
    <s v="Academico "/>
    <s v="L.I José María Salas Torres"/>
  </r>
  <r>
    <x v="1"/>
    <s v="Lab. 2"/>
    <x v="1"/>
    <s v="Computadora de escritorio"/>
    <n v="0.156"/>
    <s v="Watts/ Hr"/>
    <s v="Eléctrica"/>
    <n v="21"/>
    <n v="20"/>
    <n v="5"/>
    <n v="16.38"/>
    <n v="327.59999999999997"/>
    <n v="1.6379999999999999E-2"/>
    <n v="0.32759999999999995"/>
    <s v="Academico"/>
    <m/>
    <m/>
    <s v="x"/>
    <s v="Academico "/>
    <s v="L.I José María Salas Torres"/>
  </r>
  <r>
    <x v="1"/>
    <s v="Lab. 3"/>
    <x v="1"/>
    <s v="Computadora de escritorio"/>
    <n v="0.18"/>
    <s v="Watts/ Hr"/>
    <s v="Eléctrica"/>
    <n v="24"/>
    <n v="20"/>
    <n v="5"/>
    <n v="21.6"/>
    <n v="432"/>
    <n v="2.1600000000000001E-2"/>
    <n v="0.432"/>
    <s v="Academico"/>
    <m/>
    <m/>
    <s v="x"/>
    <s v="Academico "/>
    <s v="L.I José María Salas Torres"/>
  </r>
  <r>
    <x v="1"/>
    <s v="Lab.4"/>
    <x v="1"/>
    <s v="Computadora de escritorio"/>
    <n v="0.192"/>
    <s v="Watts/ Hr"/>
    <s v="Eléctrica"/>
    <n v="30"/>
    <n v="30"/>
    <n v="7"/>
    <n v="40.32"/>
    <n v="1209.5999999999999"/>
    <n v="4.0320000000000002E-2"/>
    <n v="1.2096"/>
    <s v="Academico"/>
    <m/>
    <m/>
    <s v="x"/>
    <s v="Academico "/>
    <s v="L.I José María Salas Torres"/>
  </r>
  <r>
    <x v="1"/>
    <s v="Oficina"/>
    <x v="10"/>
    <s v="Servidores HP DL360p"/>
    <n v="0.72"/>
    <s v="Watts/ Hr"/>
    <s v="Eléctrica"/>
    <n v="2"/>
    <n v="30"/>
    <n v="24"/>
    <n v="34.56"/>
    <n v="1036.8000000000002"/>
    <n v="3.456E-2"/>
    <n v="1.0368000000000002"/>
    <s v="Academico"/>
    <m/>
    <m/>
    <s v="x"/>
    <s v="Academico "/>
    <s v="L.I José María Salas Torres"/>
  </r>
  <r>
    <x v="1"/>
    <s v="Oficina"/>
    <x v="10"/>
    <s v="Servidor Hp DL320"/>
    <n v="0.13"/>
    <s v="Watts/ Hr"/>
    <s v="Eléctrica"/>
    <n v="1"/>
    <n v="30"/>
    <n v="24"/>
    <n v="3.12"/>
    <n v="93.600000000000009"/>
    <n v="3.1199999999999999E-3"/>
    <n v="9.3600000000000003E-2"/>
    <s v="Academico"/>
    <m/>
    <m/>
    <s v="x"/>
    <s v="Academico "/>
    <s v="L.I José María Salas Torres"/>
  </r>
  <r>
    <x v="1"/>
    <s v="Oficina"/>
    <x v="10"/>
    <s v="Router Cisco 2800 s"/>
    <n v="0.36"/>
    <s v="Watts/ Hr"/>
    <s v="Eléctrica"/>
    <n v="1"/>
    <n v="30"/>
    <n v="24"/>
    <n v="8.64"/>
    <n v="259.20000000000005"/>
    <n v="8.6400000000000001E-3"/>
    <n v="0.25920000000000004"/>
    <s v="Academico"/>
    <m/>
    <m/>
    <s v="x"/>
    <s v="Academico "/>
    <s v="L.I José María Salas Torres"/>
  </r>
  <r>
    <x v="1"/>
    <s v="Oficina"/>
    <x v="10"/>
    <s v="Switch 3 Com"/>
    <n v="0.24"/>
    <s v="Watts/ Hr"/>
    <s v="Eléctrica"/>
    <n v="1"/>
    <n v="30"/>
    <n v="7"/>
    <n v="1.68"/>
    <n v="50.4"/>
    <n v="1.6799999999999999E-3"/>
    <n v="5.04E-2"/>
    <s v="Academico"/>
    <m/>
    <m/>
    <s v="x"/>
    <s v="Academico "/>
    <s v="L.I José María Salas Torres"/>
  </r>
  <r>
    <x v="1"/>
    <s v="Oficina"/>
    <x v="10"/>
    <s v="Switch Liksys"/>
    <n v="0.18"/>
    <s v="Watts/ Hr"/>
    <s v="Eléctrica"/>
    <n v="1"/>
    <n v="30"/>
    <n v="7"/>
    <n v="1.26"/>
    <n v="37.799999999999997"/>
    <n v="1.2600000000000001E-3"/>
    <n v="3.78E-2"/>
    <s v="Academico"/>
    <m/>
    <m/>
    <s v="x"/>
    <s v="Academico "/>
    <s v="L.I José María Salas Torres"/>
  </r>
  <r>
    <x v="1"/>
    <s v="Oficina"/>
    <x v="10"/>
    <s v="Switch Hp"/>
    <n v="3.9E-2"/>
    <s v="Watts/ Hr"/>
    <s v="Eléctrica"/>
    <n v="1"/>
    <n v="30"/>
    <n v="7"/>
    <n v="0.27300000000000002"/>
    <n v="8.1900000000000013"/>
    <n v="2.7300000000000002E-4"/>
    <n v="8.1900000000000011E-3"/>
    <s v="Academico"/>
    <m/>
    <m/>
    <s v="x"/>
    <s v="Academico "/>
    <s v="L.I José María Salas Torres"/>
  </r>
  <r>
    <x v="1"/>
    <s v="Oficina"/>
    <x v="10"/>
    <s v="Switch Cisco"/>
    <n v="0.24"/>
    <s v="Watts/ Hr"/>
    <s v="Eléctrica"/>
    <n v="1"/>
    <n v="30"/>
    <n v="7"/>
    <n v="1.68"/>
    <n v="50.4"/>
    <n v="1.6799999999999999E-3"/>
    <n v="5.04E-2"/>
    <s v="Academico"/>
    <m/>
    <m/>
    <s v="x"/>
    <s v="Academico "/>
    <s v="L.I José María Salas Torres"/>
  </r>
  <r>
    <x v="1"/>
    <s v="Oficina"/>
    <x v="10"/>
    <s v="Modem Telmex"/>
    <n v="0.24"/>
    <s v="Watts/ Hr"/>
    <s v="Eléctrica"/>
    <n v="1"/>
    <n v="30"/>
    <n v="24"/>
    <n v="5.76"/>
    <n v="172.79999999999998"/>
    <n v="5.7599999999999995E-3"/>
    <n v="0.17279999999999998"/>
    <s v="Academico"/>
    <m/>
    <m/>
    <s v="x"/>
    <s v="Academico "/>
    <s v="L.I José María Salas Torres"/>
  </r>
  <r>
    <x v="1"/>
    <s v="Oficina"/>
    <x v="10"/>
    <s v="Switch Hp"/>
    <n v="0.96"/>
    <s v="Watts/ Hr"/>
    <s v="Eléctrica"/>
    <n v="1"/>
    <n v="30"/>
    <n v="7"/>
    <n v="6.72"/>
    <n v="201.6"/>
    <n v="6.7199999999999994E-3"/>
    <n v="0.2016"/>
    <s v="Academico"/>
    <m/>
    <m/>
    <s v="x"/>
    <s v="Academico "/>
    <s v="L.I José María Salas Torres"/>
  </r>
  <r>
    <x v="1"/>
    <s v="Oficina"/>
    <x v="10"/>
    <s v="Ap Aruba"/>
    <n v="0.36"/>
    <s v="Watts/ Hr"/>
    <s v="Eléctrica"/>
    <n v="2"/>
    <n v="30"/>
    <n v="7"/>
    <n v="5.04"/>
    <n v="151.19999999999999"/>
    <n v="5.0400000000000002E-3"/>
    <n v="0.1512"/>
    <s v="Academico"/>
    <m/>
    <m/>
    <s v="x"/>
    <s v="Academico "/>
    <s v="L.I José María Salas Torres"/>
  </r>
  <r>
    <x v="1"/>
    <s v="Oficina"/>
    <x v="10"/>
    <s v="Modem Telmex"/>
    <n v="0.36"/>
    <s v="Watts/ Hr"/>
    <s v="Eléctrica"/>
    <n v="1"/>
    <n v="30"/>
    <n v="24"/>
    <n v="8.64"/>
    <n v="259.20000000000005"/>
    <n v="8.6400000000000001E-3"/>
    <n v="0.25920000000000004"/>
    <s v="Academico"/>
    <m/>
    <m/>
    <s v="x"/>
    <s v="Academico "/>
    <s v="L.I José María Salas Torres"/>
  </r>
  <r>
    <x v="1"/>
    <s v="Oficina"/>
    <x v="10"/>
    <s v="Conmutador"/>
    <n v="0.38"/>
    <s v="Watts/ Hr"/>
    <s v="Eléctrica"/>
    <n v="1"/>
    <n v="30"/>
    <n v="24"/>
    <n v="9.120000000000001"/>
    <n v="273.60000000000002"/>
    <n v="9.1200000000000014E-3"/>
    <n v="0.27360000000000001"/>
    <s v="Academico"/>
    <m/>
    <m/>
    <s v="x"/>
    <s v="Academico "/>
    <s v="L.I José María Salas Torres"/>
  </r>
  <r>
    <x v="1"/>
    <s v="Oficina"/>
    <x v="10"/>
    <s v="Radio"/>
    <n v="0.14000000000000001"/>
    <s v="Watts/ Hr"/>
    <s v="Eléctrica"/>
    <n v="1"/>
    <n v="30"/>
    <n v="24"/>
    <n v="3.3600000000000003"/>
    <n v="100.80000000000001"/>
    <n v="3.3600000000000001E-3"/>
    <n v="0.10080000000000001"/>
    <s v="Academico"/>
    <m/>
    <m/>
    <s v="x"/>
    <s v="Academico "/>
    <s v="L.I José María Salas Torres"/>
  </r>
  <r>
    <x v="1"/>
    <s v="Oficina"/>
    <x v="1"/>
    <s v="Nobreak Telmex"/>
    <n v="1.44"/>
    <s v="Watts/ Hr"/>
    <s v="Eléctrica"/>
    <n v="1"/>
    <n v="30"/>
    <n v="24"/>
    <n v="34.56"/>
    <n v="1036.8000000000002"/>
    <n v="3.456E-2"/>
    <n v="1.0368000000000002"/>
    <s v="Academico"/>
    <m/>
    <m/>
    <s v="x"/>
    <s v="Academico "/>
    <s v="L.I José María Salas Torres"/>
  </r>
  <r>
    <x v="1"/>
    <s v="Oficina"/>
    <x v="1"/>
    <s v="Nobreak CyberPower"/>
    <n v="0.12"/>
    <s v="Watts/ Hr"/>
    <s v="Eléctrica"/>
    <n v="1"/>
    <n v="30"/>
    <n v="24"/>
    <n v="2.88"/>
    <n v="86.399999999999991"/>
    <n v="2.8799999999999997E-3"/>
    <n v="8.6399999999999991E-2"/>
    <s v="Academico"/>
    <m/>
    <m/>
    <s v="x"/>
    <s v="Academico "/>
    <s v="L.I José María Salas Torres"/>
  </r>
  <r>
    <x v="1"/>
    <s v="Oficina"/>
    <x v="1"/>
    <s v="Nobreak "/>
    <n v="1.44"/>
    <s v="Watts/ Hr"/>
    <s v="Eléctrica"/>
    <n v="1"/>
    <n v="30"/>
    <n v="24"/>
    <n v="34.56"/>
    <n v="1036.8000000000002"/>
    <n v="3.456E-2"/>
    <n v="1.0368000000000002"/>
    <s v="Academico"/>
    <m/>
    <m/>
    <s v="x"/>
    <s v="Academico "/>
    <s v="L.I José María Salas Torres"/>
  </r>
  <r>
    <x v="1"/>
    <s v="Oficina"/>
    <x v="10"/>
    <s v="Banco de Conexión"/>
    <n v="0.13"/>
    <s v="Watts/ Hr"/>
    <s v="Eléctrica"/>
    <n v="2"/>
    <n v="30"/>
    <n v="24"/>
    <n v="6.24"/>
    <n v="187.20000000000002"/>
    <n v="6.2399999999999999E-3"/>
    <n v="0.18720000000000001"/>
    <s v="Academico"/>
    <m/>
    <m/>
    <s v="x"/>
    <s v="Academico "/>
    <s v="L.I José María Salas Torres"/>
  </r>
  <r>
    <x v="1"/>
    <s v="Oficina"/>
    <x v="1"/>
    <s v="Laptop Toshiba"/>
    <n v="0.19"/>
    <s v="Watts/ Hr"/>
    <s v="Eléctrica"/>
    <n v="1"/>
    <n v="20"/>
    <n v="3"/>
    <n v="0.57000000000000006"/>
    <n v="11.400000000000002"/>
    <n v="5.7000000000000009E-4"/>
    <n v="1.1400000000000002E-2"/>
    <s v="Academico"/>
    <m/>
    <m/>
    <s v="x  "/>
    <s v="Academico "/>
    <s v="L.I José María Salas Torres"/>
  </r>
  <r>
    <x v="1"/>
    <s v="Oficina"/>
    <x v="10"/>
    <s v="Credencializadora"/>
    <n v="0.48"/>
    <s v="Watts/ Hr"/>
    <s v="Eléctrica"/>
    <n v="1"/>
    <n v="20"/>
    <n v="5"/>
    <n v="2.4"/>
    <n v="48"/>
    <n v="2.3999999999999998E-3"/>
    <n v="4.8000000000000001E-2"/>
    <s v="Academico"/>
    <m/>
    <m/>
    <s v="x"/>
    <s v="Academico "/>
    <s v="L.I José María Salas Torres"/>
  </r>
  <r>
    <x v="1"/>
    <s v="Oficina"/>
    <x v="1"/>
    <s v="Impresora Hp"/>
    <n v="0.96"/>
    <s v="Watts/ Hr"/>
    <s v="Eléctrica"/>
    <n v="2"/>
    <n v="20"/>
    <n v="5"/>
    <n v="9.6"/>
    <n v="192"/>
    <n v="9.5999999999999992E-3"/>
    <n v="0.192"/>
    <s v="Academico"/>
    <m/>
    <m/>
    <s v="x"/>
    <s v="Academico "/>
    <s v="L.I José María Salas Torres"/>
  </r>
  <r>
    <x v="1"/>
    <s v="Oficina"/>
    <x v="1"/>
    <s v="Monitores"/>
    <n v="0.18"/>
    <s v="Watts/ Hr"/>
    <s v="Eléctrica"/>
    <n v="2"/>
    <n v="20"/>
    <n v="5"/>
    <n v="1.7999999999999998"/>
    <n v="36"/>
    <n v="1.7999999999999997E-3"/>
    <n v="3.5999999999999997E-2"/>
    <s v="Academico"/>
    <m/>
    <m/>
    <s v="x"/>
    <s v="Academico "/>
    <s v="L.I José María Salas Torres"/>
  </r>
  <r>
    <x v="1"/>
    <s v="Oficina"/>
    <x v="12"/>
    <s v="balastras "/>
    <n v="7.1999999999999995E-2"/>
    <s v="Watts/ Hr"/>
    <s v="Eléctrica"/>
    <n v="90"/>
    <n v="20"/>
    <n v="5"/>
    <n v="32.4"/>
    <n v="648"/>
    <n v="3.2399999999999998E-2"/>
    <n v="0.64800000000000002"/>
    <s v="Academico "/>
    <m/>
    <m/>
    <s v="x"/>
    <s v="Academico "/>
    <s v="L.I José María Salas Torres"/>
  </r>
  <r>
    <x v="1"/>
    <s v="Oficina"/>
    <x v="3"/>
    <s v="focos "/>
    <n v="5.0000000000000001E-3"/>
    <s v="Watts/ Hr"/>
    <s v="Eléctrica"/>
    <n v="8"/>
    <n v="20"/>
    <n v="5"/>
    <n v="0.2"/>
    <n v="4"/>
    <n v="2.0000000000000001E-4"/>
    <n v="4.0000000000000001E-3"/>
    <s v="Academico "/>
    <m/>
    <m/>
    <s v="x"/>
    <s v="Academico "/>
    <s v="L.I José María Salas Torres"/>
  </r>
  <r>
    <x v="1"/>
    <s v="Oficina"/>
    <x v="3"/>
    <s v="focos espiral "/>
    <n v="2.3E-2"/>
    <s v="Watts/ Hr"/>
    <s v="Eléctrica"/>
    <n v="7"/>
    <n v="20"/>
    <n v="8"/>
    <n v="1.288"/>
    <n v="25.76"/>
    <n v="1.2880000000000001E-3"/>
    <n v="2.5760000000000002E-2"/>
    <s v="Academico "/>
    <m/>
    <m/>
    <s v="x"/>
    <s v="Academico "/>
    <s v="L.I José María Salas Torres"/>
  </r>
  <r>
    <x v="1"/>
    <s v="Oficina"/>
    <x v="3"/>
    <s v="Lamparas led "/>
    <n v="0.2"/>
    <s v="Watts/ Hr"/>
    <s v="Eléctrica"/>
    <n v="2"/>
    <n v="20"/>
    <n v="8"/>
    <n v="3.2"/>
    <n v="64"/>
    <n v="3.2000000000000002E-3"/>
    <n v="6.4000000000000001E-2"/>
    <s v="Academico "/>
    <m/>
    <m/>
    <s v="x"/>
    <s v="Academico "/>
    <s v="L.I José María Salas Torres"/>
  </r>
  <r>
    <x v="13"/>
    <s v="Administración y gestión"/>
    <x v="1"/>
    <s v="Computadora de escritorio"/>
    <n v="6.5000000000000002E-2"/>
    <s v="Watts/ Hr"/>
    <s v="Eléctrica"/>
    <n v="2"/>
    <n v="20"/>
    <n v="8"/>
    <n v="1.04"/>
    <n v="20.8"/>
    <n v="1.0400000000000001E-3"/>
    <n v="2.0799999999999999E-2"/>
    <s v="Administrativo"/>
    <m/>
    <m/>
    <s v="x"/>
    <s v="Administrativos "/>
    <s v="Beatriz Iliana Quirino Ramírez"/>
  </r>
  <r>
    <x v="1"/>
    <m/>
    <x v="0"/>
    <s v="Cafetera"/>
    <n v="0.8"/>
    <s v="Watts/ Hr"/>
    <s v="Eléctrica"/>
    <n v="1"/>
    <n v="20"/>
    <n v="0.15"/>
    <n v="0.12"/>
    <n v="2.4"/>
    <n v="1.1999999999999999E-4"/>
    <n v="2.3999999999999998E-3"/>
    <s v="Administrativo"/>
    <s v="x"/>
    <m/>
    <m/>
    <s v="Administrativos "/>
    <m/>
  </r>
  <r>
    <x v="1"/>
    <m/>
    <x v="3"/>
    <s v="Focos"/>
    <n v="2.7E-2"/>
    <s v="Watts/ Hr"/>
    <s v="Eléctrica"/>
    <n v="2"/>
    <n v="20"/>
    <n v="8"/>
    <n v="0.432"/>
    <n v="8.64"/>
    <n v="4.3199999999999998E-4"/>
    <n v="8.6400000000000001E-3"/>
    <s v="Administrativo"/>
    <m/>
    <m/>
    <s v="x"/>
    <s v="Administrativos "/>
    <m/>
  </r>
  <r>
    <x v="1"/>
    <m/>
    <x v="1"/>
    <s v="Impresora"/>
    <n v="0.13"/>
    <s v="Watts/ Hr"/>
    <s v="Eléctrica"/>
    <n v="1"/>
    <n v="20"/>
    <n v="1"/>
    <n v="0.13"/>
    <n v="2.6"/>
    <n v="1.3000000000000002E-4"/>
    <n v="2.5999999999999999E-3"/>
    <s v="Administrativo"/>
    <m/>
    <m/>
    <s v="x"/>
    <s v="Administrativos "/>
    <m/>
  </r>
  <r>
    <x v="1"/>
    <s v="Contaduría"/>
    <x v="1"/>
    <s v="Computadora de escritorio"/>
    <n v="6.5000000000000002E-2"/>
    <s v="Watts/ Hr"/>
    <s v="Eléctrica"/>
    <n v="2"/>
    <n v="20"/>
    <n v="8"/>
    <n v="1.04"/>
    <n v="20.8"/>
    <n v="1.0400000000000001E-3"/>
    <n v="2.0799999999999999E-2"/>
    <s v="Administrativo"/>
    <m/>
    <m/>
    <s v="x"/>
    <s v="Administrativos "/>
    <s v="C.P. Luis Manuel Gómez Gámez"/>
  </r>
  <r>
    <x v="1"/>
    <m/>
    <x v="1"/>
    <s v="Impresora"/>
    <n v="0.44"/>
    <s v="Watts/ Hr"/>
    <s v="Eléctrica"/>
    <n v="1"/>
    <n v="20"/>
    <n v="1"/>
    <n v="0.44"/>
    <n v="8.8000000000000007"/>
    <n v="4.4000000000000002E-4"/>
    <n v="8.8000000000000005E-3"/>
    <s v="Administrativo"/>
    <m/>
    <m/>
    <s v="x"/>
    <s v="Administrativos "/>
    <m/>
  </r>
  <r>
    <x v="1"/>
    <m/>
    <x v="3"/>
    <s v="Focos"/>
    <n v="2.7E-2"/>
    <s v="Watts/ Hr"/>
    <s v="Eléctrica"/>
    <n v="2"/>
    <n v="20"/>
    <n v="0.25"/>
    <n v="1.35E-2"/>
    <n v="0.27"/>
    <n v="1.3499999999999999E-5"/>
    <n v="2.7E-4"/>
    <s v="Administrativo"/>
    <m/>
    <s v="x"/>
    <m/>
    <s v="Administrativos "/>
    <m/>
  </r>
  <r>
    <x v="1"/>
    <s v="Aula Q1"/>
    <x v="13"/>
    <s v="Focos luz led"/>
    <n v="2.7E-2"/>
    <s v="Watts/ Hr"/>
    <s v="Eléctrica"/>
    <n v="12"/>
    <n v="20"/>
    <n v="4"/>
    <n v="1.296"/>
    <n v="25.92"/>
    <n v="1.2960000000000001E-3"/>
    <n v="2.5920000000000002E-2"/>
    <s v="Academico "/>
    <m/>
    <m/>
    <s v="x"/>
    <s v="Academico "/>
    <m/>
  </r>
  <r>
    <x v="1"/>
    <m/>
    <x v="14"/>
    <s v="Proyector Benq"/>
    <n v="0.22"/>
    <s v="Watts/ Hr"/>
    <s v="Eléctrica"/>
    <n v="1"/>
    <n v="20"/>
    <n v="8"/>
    <n v="1.76"/>
    <n v="35.200000000000003"/>
    <n v="1.7600000000000001E-3"/>
    <n v="3.5200000000000002E-2"/>
    <s v="Academico "/>
    <m/>
    <m/>
    <s v="x"/>
    <s v="Academico "/>
    <m/>
  </r>
  <r>
    <x v="1"/>
    <m/>
    <x v="13"/>
    <s v="Apagadores"/>
    <m/>
    <s v="Watts/ Hr"/>
    <s v="Eléctrica"/>
    <n v="1"/>
    <n v="20"/>
    <m/>
    <n v="0"/>
    <m/>
    <n v="0"/>
    <n v="0"/>
    <s v="Academico "/>
    <m/>
    <m/>
    <s v="x"/>
    <s v="Academico "/>
    <m/>
  </r>
  <r>
    <x v="1"/>
    <m/>
    <x v="14"/>
    <s v="Conector de proyector"/>
    <m/>
    <s v="Watts/ Hr"/>
    <s v="Eléctrica"/>
    <n v="1"/>
    <n v="20"/>
    <m/>
    <n v="0"/>
    <m/>
    <n v="0"/>
    <n v="0"/>
    <s v="Academico "/>
    <m/>
    <m/>
    <s v="x"/>
    <s v="Academico "/>
    <m/>
  </r>
  <r>
    <x v="1"/>
    <m/>
    <x v="13"/>
    <s v="Contactos"/>
    <m/>
    <s v="Watts/ Hr"/>
    <s v="Eléctrica"/>
    <n v="5"/>
    <n v="20"/>
    <m/>
    <n v="0"/>
    <m/>
    <n v="0"/>
    <n v="0"/>
    <s v="Academico "/>
    <m/>
    <m/>
    <s v="x"/>
    <s v="Academico "/>
    <m/>
  </r>
  <r>
    <x v="1"/>
    <s v="Aula Q2"/>
    <x v="13"/>
    <s v="Focos luz led"/>
    <n v="2.7E-2"/>
    <s v="Watts/ Hr"/>
    <s v="Eléctrica"/>
    <n v="12"/>
    <n v="20"/>
    <n v="4"/>
    <n v="1.296"/>
    <n v="25.92"/>
    <n v="1.2960000000000001E-3"/>
    <n v="2.5920000000000002E-2"/>
    <s v="Academico "/>
    <m/>
    <m/>
    <s v="x"/>
    <s v="Academico "/>
    <m/>
  </r>
  <r>
    <x v="1"/>
    <m/>
    <x v="14"/>
    <s v="Proyector Benq"/>
    <n v="0.22"/>
    <s v="Watts/ Hr"/>
    <s v="Eléctrica"/>
    <n v="1"/>
    <n v="20"/>
    <n v="8"/>
    <n v="1.76"/>
    <n v="35.200000000000003"/>
    <n v="1.7600000000000001E-3"/>
    <n v="3.5200000000000002E-2"/>
    <s v="Academico "/>
    <m/>
    <m/>
    <s v="x"/>
    <s v="Academico "/>
    <m/>
  </r>
  <r>
    <x v="1"/>
    <m/>
    <x v="13"/>
    <s v="Apagadores"/>
    <m/>
    <s v="Watts/ Hr"/>
    <s v="Eléctrica"/>
    <n v="1"/>
    <n v="20"/>
    <m/>
    <n v="0"/>
    <m/>
    <n v="0"/>
    <n v="0"/>
    <s v="Academico "/>
    <m/>
    <m/>
    <s v="x"/>
    <s v="Academico "/>
    <m/>
  </r>
  <r>
    <x v="1"/>
    <m/>
    <x v="14"/>
    <s v="Conector de proyector"/>
    <m/>
    <s v="Watts/ Hr"/>
    <s v="Eléctrica"/>
    <n v="1"/>
    <n v="20"/>
    <m/>
    <n v="0"/>
    <m/>
    <n v="0"/>
    <n v="0"/>
    <s v="Academico "/>
    <m/>
    <m/>
    <s v="x"/>
    <s v="Academico "/>
    <m/>
  </r>
  <r>
    <x v="1"/>
    <m/>
    <x v="13"/>
    <s v="Contactos"/>
    <m/>
    <s v="Watts/ Hr"/>
    <s v="Eléctrica"/>
    <n v="4"/>
    <n v="20"/>
    <m/>
    <n v="0"/>
    <m/>
    <n v="0"/>
    <n v="0"/>
    <s v="Academico "/>
    <m/>
    <m/>
    <s v="x"/>
    <s v="Academico "/>
    <m/>
  </r>
  <r>
    <x v="1"/>
    <s v="AulaQ3"/>
    <x v="13"/>
    <s v="Focos luz led"/>
    <n v="2.7E-2"/>
    <s v="Watts/ Hr"/>
    <s v="Eléctrica"/>
    <n v="12"/>
    <n v="20"/>
    <n v="4"/>
    <n v="1.296"/>
    <n v="25.92"/>
    <n v="1.2960000000000001E-3"/>
    <n v="2.5920000000000002E-2"/>
    <s v="Academico "/>
    <m/>
    <m/>
    <s v="x"/>
    <s v="Academico "/>
    <m/>
  </r>
  <r>
    <x v="1"/>
    <m/>
    <x v="14"/>
    <s v="Proyector Benq"/>
    <n v="0.22"/>
    <s v="Watts/ Hr"/>
    <s v="Eléctrica"/>
    <n v="1"/>
    <n v="20"/>
    <n v="8"/>
    <n v="1.76"/>
    <n v="35.200000000000003"/>
    <n v="1.7600000000000001E-3"/>
    <n v="3.5200000000000002E-2"/>
    <s v="Academico "/>
    <m/>
    <m/>
    <s v="x"/>
    <s v="Academico "/>
    <m/>
  </r>
  <r>
    <x v="1"/>
    <m/>
    <x v="13"/>
    <s v="Apagadores"/>
    <m/>
    <s v="Watts/ Hr"/>
    <s v="Eléctrica"/>
    <n v="1"/>
    <n v="20"/>
    <m/>
    <n v="0"/>
    <m/>
    <n v="0"/>
    <n v="0"/>
    <s v="Academico "/>
    <m/>
    <m/>
    <s v="x"/>
    <s v="Academico "/>
    <m/>
  </r>
  <r>
    <x v="1"/>
    <m/>
    <x v="14"/>
    <s v="Conector de proyector"/>
    <m/>
    <s v="Watts/ Hr"/>
    <s v="Eléctrica"/>
    <n v="1"/>
    <n v="20"/>
    <m/>
    <n v="0"/>
    <m/>
    <n v="0"/>
    <n v="0"/>
    <s v="Academico "/>
    <m/>
    <m/>
    <s v="x"/>
    <s v="Academico "/>
    <m/>
  </r>
  <r>
    <x v="1"/>
    <m/>
    <x v="13"/>
    <s v="Contactos"/>
    <m/>
    <s v="Watts/ Hr"/>
    <s v="Eléctrica"/>
    <n v="5"/>
    <n v="20"/>
    <m/>
    <n v="0"/>
    <m/>
    <n v="0"/>
    <n v="0"/>
    <s v="Academico "/>
    <m/>
    <m/>
    <s v="x"/>
    <s v="Academico "/>
    <m/>
  </r>
  <r>
    <x v="1"/>
    <s v="AulaQ4"/>
    <x v="13"/>
    <s v="Focos luz led"/>
    <n v="2.7E-2"/>
    <s v="Watts/ Hr"/>
    <s v="Eléctrica"/>
    <n v="12"/>
    <n v="20"/>
    <n v="4"/>
    <n v="1.296"/>
    <n v="25.92"/>
    <n v="1.2960000000000001E-3"/>
    <n v="2.5920000000000002E-2"/>
    <s v="Academico "/>
    <m/>
    <m/>
    <s v="x"/>
    <s v="Academico "/>
    <m/>
  </r>
  <r>
    <x v="1"/>
    <m/>
    <x v="14"/>
    <s v="Proyector Benq"/>
    <n v="0.22"/>
    <s v="Watts/ Hr"/>
    <s v="Eléctrica"/>
    <n v="1"/>
    <n v="20"/>
    <n v="8"/>
    <n v="1.76"/>
    <n v="35.200000000000003"/>
    <n v="1.7600000000000001E-3"/>
    <n v="3.5200000000000002E-2"/>
    <s v="Academico "/>
    <m/>
    <m/>
    <s v="x"/>
    <s v="Academico "/>
    <m/>
  </r>
  <r>
    <x v="1"/>
    <m/>
    <x v="13"/>
    <s v="Apagadores"/>
    <m/>
    <s v="Watts/ Hr"/>
    <s v="Eléctrica"/>
    <n v="1"/>
    <n v="20"/>
    <m/>
    <n v="0"/>
    <m/>
    <n v="0"/>
    <n v="0"/>
    <s v="Academico "/>
    <m/>
    <m/>
    <s v="x"/>
    <s v="Academico "/>
    <m/>
  </r>
  <r>
    <x v="1"/>
    <m/>
    <x v="14"/>
    <s v="Conector de proyector"/>
    <m/>
    <s v="Watts/ Hr"/>
    <s v="Eléctrica"/>
    <n v="1"/>
    <n v="20"/>
    <m/>
    <n v="0"/>
    <m/>
    <n v="0"/>
    <n v="0"/>
    <s v="Academico "/>
    <m/>
    <m/>
    <s v="x"/>
    <s v="Academico "/>
    <m/>
  </r>
  <r>
    <x v="1"/>
    <m/>
    <x v="13"/>
    <s v="Contactos"/>
    <m/>
    <s v="Watts/ Hr"/>
    <s v="Eléctrica"/>
    <n v="5"/>
    <n v="20"/>
    <m/>
    <n v="0"/>
    <m/>
    <n v="0"/>
    <n v="0"/>
    <s v="Academico "/>
    <m/>
    <m/>
    <s v="x"/>
    <s v="Academico "/>
    <m/>
  </r>
  <r>
    <x v="1"/>
    <s v="AulaQ5"/>
    <x v="13"/>
    <s v="Focos luz led"/>
    <n v="2.7E-2"/>
    <s v="Watts/ Hr"/>
    <s v="Eléctrica"/>
    <n v="12"/>
    <n v="20"/>
    <n v="4"/>
    <n v="1.296"/>
    <n v="25.92"/>
    <n v="1.2960000000000001E-3"/>
    <n v="2.5920000000000002E-2"/>
    <s v="Academico "/>
    <m/>
    <m/>
    <s v="x"/>
    <s v="Academico "/>
    <m/>
  </r>
  <r>
    <x v="1"/>
    <m/>
    <x v="14"/>
    <s v="Proyector Benq"/>
    <n v="0.22"/>
    <s v="Watts/ Hr"/>
    <s v="Eléctrica"/>
    <n v="1"/>
    <n v="20"/>
    <n v="8"/>
    <n v="1.76"/>
    <n v="35.200000000000003"/>
    <n v="1.7600000000000001E-3"/>
    <n v="3.5200000000000002E-2"/>
    <s v="Academico "/>
    <m/>
    <m/>
    <s v="x"/>
    <s v="Academico "/>
    <m/>
  </r>
  <r>
    <x v="1"/>
    <m/>
    <x v="13"/>
    <s v="Apagadores"/>
    <m/>
    <s v="Watts/ Hr"/>
    <s v="Eléctrica"/>
    <n v="1"/>
    <n v="20"/>
    <m/>
    <n v="0"/>
    <m/>
    <n v="0"/>
    <n v="0"/>
    <s v="Academico "/>
    <m/>
    <m/>
    <s v="x"/>
    <s v="Academico "/>
    <m/>
  </r>
  <r>
    <x v="1"/>
    <m/>
    <x v="14"/>
    <s v="Conector de proyector"/>
    <m/>
    <s v="Watts/ Hr"/>
    <s v="Eléctrica"/>
    <n v="1"/>
    <n v="20"/>
    <m/>
    <n v="0"/>
    <m/>
    <n v="0"/>
    <n v="0"/>
    <s v="Academico "/>
    <m/>
    <m/>
    <s v="x"/>
    <s v="Academico "/>
    <m/>
  </r>
  <r>
    <x v="1"/>
    <m/>
    <x v="13"/>
    <s v="Contactos"/>
    <m/>
    <s v="Watts/ Hr"/>
    <s v="Eléctrica"/>
    <n v="4"/>
    <n v="20"/>
    <m/>
    <n v="0"/>
    <m/>
    <n v="0"/>
    <n v="0"/>
    <s v="Academico "/>
    <m/>
    <m/>
    <s v="x"/>
    <s v="Academico "/>
    <m/>
  </r>
  <r>
    <x v="1"/>
    <s v="AulaQ6"/>
    <x v="13"/>
    <s v="Focos luz led"/>
    <n v="2.7E-2"/>
    <s v="Watts/ Hr"/>
    <s v="Eléctrica"/>
    <n v="12"/>
    <n v="20"/>
    <n v="4"/>
    <n v="1.296"/>
    <n v="25.92"/>
    <n v="1.2960000000000001E-3"/>
    <n v="2.5920000000000002E-2"/>
    <s v="Academico "/>
    <m/>
    <m/>
    <s v="x"/>
    <s v="Academico "/>
    <m/>
  </r>
  <r>
    <x v="1"/>
    <m/>
    <x v="14"/>
    <s v="Proyector Benq"/>
    <n v="0.22"/>
    <s v="Watts/ Hr"/>
    <s v="Eléctrica"/>
    <n v="1"/>
    <n v="20"/>
    <n v="8"/>
    <n v="1.76"/>
    <n v="35.200000000000003"/>
    <n v="1.7600000000000001E-3"/>
    <n v="3.5200000000000002E-2"/>
    <s v="Academico "/>
    <m/>
    <m/>
    <s v="x"/>
    <s v="Academico "/>
    <m/>
  </r>
  <r>
    <x v="1"/>
    <m/>
    <x v="13"/>
    <s v="Apagadores"/>
    <m/>
    <s v="Watts/ Hr"/>
    <s v="Eléctrica"/>
    <n v="1"/>
    <n v="20"/>
    <m/>
    <n v="0"/>
    <m/>
    <n v="0"/>
    <n v="0"/>
    <s v="Academico "/>
    <m/>
    <m/>
    <s v="x"/>
    <s v="Academico "/>
    <m/>
  </r>
  <r>
    <x v="1"/>
    <m/>
    <x v="14"/>
    <s v="Conector de proyector"/>
    <m/>
    <s v="Watts/ Hr"/>
    <s v="Eléctrica"/>
    <n v="1"/>
    <n v="20"/>
    <m/>
    <n v="0"/>
    <m/>
    <n v="0"/>
    <n v="0"/>
    <s v="Academico "/>
    <m/>
    <m/>
    <s v="x"/>
    <s v="Academico "/>
    <m/>
  </r>
  <r>
    <x v="1"/>
    <m/>
    <x v="13"/>
    <s v="Contactos"/>
    <m/>
    <s v="Watts/ Hr"/>
    <s v="Eléctrica"/>
    <n v="4"/>
    <n v="20"/>
    <m/>
    <n v="0"/>
    <m/>
    <n v="0"/>
    <n v="0"/>
    <s v="Academico "/>
    <m/>
    <m/>
    <s v="x"/>
    <s v="Academico "/>
    <m/>
  </r>
  <r>
    <x v="1"/>
    <s v="AulaQ7"/>
    <x v="13"/>
    <s v="Focos luz led"/>
    <n v="2.7E-2"/>
    <s v="Watts/ Hr"/>
    <s v="Eléctrica"/>
    <n v="12"/>
    <n v="20"/>
    <n v="4"/>
    <n v="1.296"/>
    <n v="25.92"/>
    <n v="1.2960000000000001E-3"/>
    <n v="2.5920000000000002E-2"/>
    <s v="Academico "/>
    <m/>
    <m/>
    <s v="x"/>
    <s v="Academico "/>
    <m/>
  </r>
  <r>
    <x v="1"/>
    <m/>
    <x v="14"/>
    <s v="Proyector Benq"/>
    <n v="0.22"/>
    <s v="Watts/ Hr"/>
    <s v="Eléctrica"/>
    <n v="1"/>
    <n v="20"/>
    <n v="8"/>
    <n v="1.76"/>
    <n v="35.200000000000003"/>
    <n v="1.7600000000000001E-3"/>
    <n v="3.5200000000000002E-2"/>
    <s v="Academico "/>
    <m/>
    <m/>
    <s v="x"/>
    <s v="Academico "/>
    <m/>
  </r>
  <r>
    <x v="1"/>
    <m/>
    <x v="13"/>
    <s v="Apagadores"/>
    <m/>
    <s v="Watts/ Hr"/>
    <s v="Eléctrica"/>
    <n v="1"/>
    <n v="20"/>
    <m/>
    <n v="0"/>
    <m/>
    <n v="0"/>
    <n v="0"/>
    <s v="Academico "/>
    <m/>
    <m/>
    <s v="x"/>
    <s v="Academico "/>
    <m/>
  </r>
  <r>
    <x v="1"/>
    <m/>
    <x v="14"/>
    <s v="Conector de proyector"/>
    <m/>
    <s v="Watts/ Hr"/>
    <s v="Eléctrica"/>
    <n v="1"/>
    <n v="20"/>
    <m/>
    <n v="0"/>
    <m/>
    <n v="0"/>
    <n v="0"/>
    <s v="Academico "/>
    <m/>
    <m/>
    <s v="x"/>
    <s v="Academico "/>
    <m/>
  </r>
  <r>
    <x v="1"/>
    <m/>
    <x v="13"/>
    <s v="Contactos"/>
    <m/>
    <s v="Watts/ Hr"/>
    <s v="Eléctrica"/>
    <n v="4"/>
    <n v="20"/>
    <m/>
    <n v="0"/>
    <m/>
    <n v="0"/>
    <n v="0"/>
    <s v="Academico "/>
    <m/>
    <m/>
    <s v="x"/>
    <s v="Academico "/>
    <m/>
  </r>
  <r>
    <x v="1"/>
    <m/>
    <x v="13"/>
    <s v="Centro de carga"/>
    <m/>
    <s v="Watts/ Hr"/>
    <s v="Eléctrica"/>
    <n v="1"/>
    <n v="20"/>
    <m/>
    <n v="0"/>
    <m/>
    <n v="0"/>
    <n v="0"/>
    <s v="Academico "/>
    <m/>
    <m/>
    <s v="x"/>
    <s v="Academico "/>
    <m/>
  </r>
  <r>
    <x v="14"/>
    <s v="Planeación"/>
    <x v="1"/>
    <s v="Impresora"/>
    <n v="0.13"/>
    <s v="Watts/ Hr"/>
    <s v="Eléctrica"/>
    <n v="1"/>
    <n v="20"/>
    <n v="0.25"/>
    <n v="3.2500000000000001E-2"/>
    <n v="0.65"/>
    <n v="3.2500000000000004E-5"/>
    <n v="6.4999999999999997E-4"/>
    <s v="Administrativo"/>
    <m/>
    <m/>
    <s v="x"/>
    <s v="Administrativos "/>
    <s v="Pedro Muro Zúñiga"/>
  </r>
  <r>
    <x v="1"/>
    <m/>
    <x v="1"/>
    <s v="Computadora de escritorio"/>
    <n v="6.5000000000000002E-2"/>
    <s v="Watts/ Hr"/>
    <s v="Eléctrica"/>
    <n v="3"/>
    <n v="20"/>
    <n v="8"/>
    <n v="1.56"/>
    <n v="31.200000000000003"/>
    <n v="1.56E-3"/>
    <n v="3.1200000000000002E-2"/>
    <s v="Administrativo"/>
    <m/>
    <m/>
    <s v="x"/>
    <s v="Administrativos "/>
    <m/>
  </r>
  <r>
    <x v="1"/>
    <m/>
    <x v="3"/>
    <s v="focos "/>
    <n v="2.7E-2"/>
    <s v="Watts/ Hr"/>
    <s v="Eléctrica"/>
    <n v="4"/>
    <n v="20"/>
    <n v="8"/>
    <n v="0.86399999999999999"/>
    <n v="17.28"/>
    <n v="8.6399999999999997E-4"/>
    <n v="1.728E-2"/>
    <s v="Administrativo"/>
    <m/>
    <m/>
    <s v="x"/>
    <s v="Administrativos "/>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8">
  <r>
    <s v="10133/10134/10135"/>
    <n v="13.79"/>
    <n v="21.77"/>
    <x v="0"/>
    <x v="0"/>
    <d v="2022-01-07T00:00:00"/>
    <s v="GASOLINA"/>
    <x v="0"/>
    <s v="MTRA. MA LILIA LUNA ZUÑIGA"/>
    <s v="GUADALUPE"/>
    <s v="DG/001"/>
    <s v="REUNIÓN DE TRABAJO CON LA SUBSECRETARIA DE EDUCACIÓN MEDIA Y SUPERIOR"/>
    <n v="130172"/>
    <n v="130505"/>
    <n v="333"/>
  </r>
  <r>
    <s v="10136/10137/10138/10139"/>
    <n v="18.38"/>
    <n v="21.77"/>
    <x v="0"/>
    <x v="0"/>
    <d v="2022-01-10T00:00:00"/>
    <s v="GASOLINA"/>
    <x v="0"/>
    <s v="MTRA. MA LILIA LUNA ZUÑIGA"/>
    <s v="GUADALUPE"/>
    <s v="DG/002"/>
    <s v="REUNIÓN DE TRABAJO CON LA SUBSECRETARIA DE EDUCACIÓN MEDIA Y SUPERIOR"/>
    <n v="130505"/>
    <n v="130810"/>
    <n v="305"/>
  </r>
  <r>
    <s v="10149/10150/3650"/>
    <n v="22.28"/>
    <n v="21.63"/>
    <x v="0"/>
    <x v="0"/>
    <d v="2022-01-19T00:00:00"/>
    <s v="GASOLINA"/>
    <x v="1"/>
    <s v="LIC. MANUEL IGNACIO SALAS GUZMAN "/>
    <s v="ZACATECAS"/>
    <s v="DG/006"/>
    <s v="ACUDA A LAS INSTALACIONES DE LA SECRETARIA DE ECONOMIA "/>
    <n v="220628"/>
    <n v="220932"/>
    <n v="304"/>
  </r>
  <r>
    <s v="10144/10145/10146/10147"/>
    <n v="18.45"/>
    <n v="21.65"/>
    <x v="0"/>
    <x v="0"/>
    <d v="2022-01-19T00:00:00"/>
    <s v="GASOLINA"/>
    <x v="0"/>
    <s v="L.C. LUIS ALONSO HERRERA DIAZ"/>
    <s v="ZACATECAS"/>
    <s v="RF/001"/>
    <s v="ACUDIR A LAS OFICINAS DE LA FUNCIÓN PÚBLICA Y SECRETARIA DE FINANZAS DEL ESTADO DE ZACATECAS A ENTREGAR DOCUMENTOS OFICIALES DEL INSTITUTO"/>
    <n v="130810"/>
    <n v="131120"/>
    <n v="310"/>
  </r>
  <r>
    <s v="10140/10141/10142/10143/10148"/>
    <n v="23"/>
    <n v="21.89"/>
    <x v="0"/>
    <x v="0"/>
    <d v="2022-01-19T00:00:00"/>
    <s v="GASOLINA"/>
    <x v="0"/>
    <s v="MTRA. MA LILIA LUNA ZUÑIGA"/>
    <s v="ZACATECAS"/>
    <s v="DG/005"/>
    <s v="ACUDA A LAS INSTALACIONES DE LA SECRETARIA DE ECONOMIA "/>
    <n v="131120"/>
    <n v="131420"/>
    <n v="300"/>
  </r>
  <r>
    <s v="3651/10151/10152"/>
    <n v="32.28"/>
    <n v="21.69"/>
    <x v="0"/>
    <x v="0"/>
    <d v="2022-01-21T00:00:00"/>
    <s v="GASOLINA"/>
    <x v="1"/>
    <s v="L.C. LUIS ALONSO HERRERA DIAZ"/>
    <s v="ZACATECAS"/>
    <s v="RF/002"/>
    <s v="ACUDIR A LAS OFICINAS DE LA FUNCIÓN PÚBLICA ENTREGA DE DOCUMENTOS OFICIALES DEL INSTITUTO "/>
    <n v="220932"/>
    <n v="221242"/>
    <n v="310"/>
  </r>
  <r>
    <s v="10153/10154"/>
    <n v="9.23"/>
    <n v="21.69"/>
    <x v="0"/>
    <x v="0"/>
    <d v="2022-01-24T00:00:00"/>
    <s v="GASOLINA"/>
    <x v="0"/>
    <s v="MTRA. MA LILIA LUNA ZUÑIGA"/>
    <s v="MIGUEL AUZA"/>
    <s v="DG/007"/>
    <s v="ACUDIR A LA INSTALACIONES DE LA UNIDAD DE MIGUEL AUZA A REALIZAR ACTIVIDADES CON LA INSTITUCION "/>
    <n v="131420"/>
    <n v="131560"/>
    <n v="140"/>
  </r>
  <r>
    <s v="S/V"/>
    <s v="N/A"/>
    <s v="N/A"/>
    <x v="1"/>
    <x v="1"/>
    <d v="2022-01-25T00:00:00"/>
    <s v="N/A"/>
    <x v="2"/>
    <s v="MIGUEL ADAME "/>
    <s v="RIO GRANDE "/>
    <s v="RM/001"/>
    <s v="ACUDIR AL BASUDERO "/>
    <n v="31074"/>
    <n v="31078.09"/>
    <n v="4.0900000000001455"/>
  </r>
  <r>
    <s v="S/V"/>
    <s v="N/A"/>
    <s v="N/A"/>
    <x v="1"/>
    <x v="1"/>
    <d v="2022-01-26T00:00:00"/>
    <s v="N/A"/>
    <x v="3"/>
    <s v="CARLOS RIVAS AVILA "/>
    <s v="RIO GRANDE "/>
    <s v="RM/003"/>
    <s v="SURTIR LOS GARRAFONES DE AGUA "/>
    <n v="417278"/>
    <n v="417301"/>
    <n v="23"/>
  </r>
  <r>
    <s v="10158/10159/3652"/>
    <n v="32.15"/>
    <n v="21.77"/>
    <x v="0"/>
    <x v="0"/>
    <d v="2022-01-26T00:00:00"/>
    <s v="GASOLINA"/>
    <x v="1"/>
    <s v="L.C. LUIS ALONSO HERRERA DIAZ"/>
    <s v="ZACATECAS"/>
    <s v="RF/003"/>
    <s v="ENTREGA DE DOCUMENTOS OFICIALES DEL ITSZN A SECRETARIA DE FINANZAS ..."/>
    <n v="221242"/>
    <n v="221538"/>
    <n v="296"/>
  </r>
  <r>
    <s v="10155/10156/10157"/>
    <s v="N/A"/>
    <s v="N/A"/>
    <x v="1"/>
    <x v="1"/>
    <d v="2022-01-28T00:00:00"/>
    <s v="GALON "/>
    <x v="3"/>
    <s v="JOSE MANUEL MORALES "/>
    <s v="RIO GRANDE "/>
    <s v="RF/004"/>
    <s v="ACUDIR A LAS INSTALACIONES DE BBVA A REALIZAR DEPOSITOS DE LA CAJA DEL ITSZN "/>
    <n v="417301"/>
    <n v="417322"/>
    <n v="21"/>
  </r>
  <r>
    <s v="S/V"/>
    <s v="N/A"/>
    <s v="N/A"/>
    <x v="1"/>
    <x v="1"/>
    <d v="2022-01-28T00:00:00"/>
    <s v="N/A"/>
    <x v="0"/>
    <s v="MTRA. MA LILIA LUNA ZUÑIGA"/>
    <s v="MIGUEL AUZA, ZACATECAS"/>
    <s v="DG/008"/>
    <s v="ACUDA A LAS INSTALACIONES DE LA UNIDAD A DISTANCIA DEL ITSZN "/>
    <n v="131560"/>
    <n v="131700"/>
    <n v="140"/>
  </r>
  <r>
    <s v="10160/10161/10162"/>
    <n v="13.83"/>
    <n v="21.7"/>
    <x v="0"/>
    <x v="0"/>
    <d v="2022-01-31T00:00:00"/>
    <s v="GASOLINA"/>
    <x v="4"/>
    <s v="JOSE MANUEL MORALES "/>
    <s v="RIO GRANDE"/>
    <s v="RF/005"/>
    <s v="ACUDIR A LAS INSTALACIONES DE BBVA A REALIZAR DEPOSITOS DE LA CAJA DEL ITSZN "/>
    <n v="417322"/>
    <n v="417343"/>
    <n v="21"/>
  </r>
  <r>
    <n v="3653"/>
    <n v="22.96"/>
    <n v="21.77"/>
    <x v="0"/>
    <x v="0"/>
    <d v="2022-01-31T00:00:00"/>
    <s v="GASOLINA"/>
    <x v="0"/>
    <s v="MTRA. MA LILIA LUNA ZUÑIGA"/>
    <s v="MIGUEL AUZA, ZACATECAS"/>
    <s v="DG/009"/>
    <s v="REUNIÓN DE TRABAJO CON EL PRESIDENTE MUNICIPAL DE MIGUEL AUZA"/>
    <n v="131700"/>
    <n v="131846"/>
    <n v="146"/>
  </r>
  <r>
    <s v="S/V"/>
    <s v="N/A"/>
    <s v="N/A"/>
    <x v="1"/>
    <x v="1"/>
    <d v="2022-02-01T00:00:00"/>
    <s v="N/A"/>
    <x v="4"/>
    <s v="JOSE MANUEL MORALES "/>
    <s v="RIO GRANDE"/>
    <s v="RM/006"/>
    <s v="RECOGER PERSONAL AL TALLER MECANICO"/>
    <n v="417343"/>
    <n v="417358"/>
    <n v="15"/>
  </r>
  <r>
    <s v="10163/10164/10165/10166"/>
    <n v="18.440000000000001"/>
    <n v="21.7"/>
    <x v="2"/>
    <x v="0"/>
    <d v="2022-02-01T00:00:00"/>
    <s v="GASOLINA "/>
    <x v="5"/>
    <s v="LIC. MANUEL IGNACIO SALAS GUZMAN "/>
    <s v="MIGUEL AUZA "/>
    <s v="DIA/001"/>
    <s v="REUNIÓN DE COORDINACION EN LA UNIDAD DE MIGUEL AUZA"/>
    <n v="221538"/>
    <n v="221679"/>
    <n v="141"/>
  </r>
  <r>
    <s v="S/V"/>
    <s v="N/A"/>
    <s v="N/A"/>
    <x v="1"/>
    <x v="1"/>
    <d v="2022-02-01T00:00:00"/>
    <s v="N/A"/>
    <x v="6"/>
    <s v="MIGUEL ADAME "/>
    <s v="RIO GRANDE"/>
    <s v="RM/005"/>
    <s v="LLEVAR LA CAMIONETA SUBURBAN VINO AL TALLER MECANICO "/>
    <n v="325485"/>
    <n v="325501"/>
    <n v="16"/>
  </r>
  <r>
    <s v="S/V"/>
    <s v="N/A"/>
    <s v="N/A"/>
    <x v="1"/>
    <x v="1"/>
    <d v="2022-02-02T00:00:00"/>
    <s v="N/A"/>
    <x v="4"/>
    <s v="CARLOS RIVAS"/>
    <s v="RIO GRANDE"/>
    <s v="RM010"/>
    <s v="TRASLADO DE COMPAÑEROS AL AUTOLAVADO "/>
    <n v="417374"/>
    <n v="417393"/>
    <n v="19"/>
  </r>
  <r>
    <s v="S/V"/>
    <s v="N/A"/>
    <s v="N/A"/>
    <x v="1"/>
    <x v="1"/>
    <d v="2022-02-02T00:00:00"/>
    <s v="N/A"/>
    <x v="7"/>
    <s v="MIGUEL ADAME "/>
    <s v="RIO GRANDE"/>
    <s v="RM/009"/>
    <s v="LLEVAR EL CARRO OPTRA AL AUTOLAVADO"/>
    <n v="354707"/>
    <n v="354725"/>
    <n v="18"/>
  </r>
  <r>
    <s v="S/V"/>
    <s v="N/A"/>
    <s v="N/A"/>
    <x v="1"/>
    <x v="1"/>
    <d v="2022-02-02T00:00:00"/>
    <s v="N/A"/>
    <x v="6"/>
    <s v="CESAR ROLANDO RAMIREZ LEYVA"/>
    <s v="RIO GRANDE "/>
    <s v="RM/007"/>
    <s v="LLEVAR LA CAMIONETA SUBURBAN VINO AL AUTOLAVADO "/>
    <n v="325501"/>
    <n v="325521"/>
    <n v="20"/>
  </r>
  <r>
    <s v="S/V"/>
    <s v="N/A"/>
    <s v="N/A"/>
    <x v="1"/>
    <x v="1"/>
    <d v="2022-02-02T00:00:00"/>
    <s v="N/A"/>
    <x v="0"/>
    <s v="JOSE MANUEL MORALES "/>
    <s v="RIO GRANDE"/>
    <s v="RM/008"/>
    <s v="LLEVAR EL CARRO VERSA AL AUTOLAVADO "/>
    <n v="131846"/>
    <n v="131865"/>
    <n v="19"/>
  </r>
  <r>
    <s v="S/V"/>
    <s v="N/A"/>
    <s v="N/A"/>
    <x v="1"/>
    <x v="1"/>
    <d v="2022-02-03T00:00:00"/>
    <s v="N/A"/>
    <x v="3"/>
    <s v="JOSE MANUEL MORALES "/>
    <s v="RIO GRANDE"/>
    <s v="RM/011"/>
    <s v="LLEVAR LA CAMIONETA CHEVY LUB AL AUTOLAVADO "/>
    <n v="417393"/>
    <n v="417430"/>
    <n v="37"/>
  </r>
  <r>
    <n v="3565"/>
    <n v="22.74"/>
    <n v="21.99"/>
    <x v="2"/>
    <x v="0"/>
    <d v="2022-02-03T00:00:00"/>
    <s v="GASOLINA"/>
    <x v="2"/>
    <s v="CESAR ROLANDO RAMIREZ LEYVA"/>
    <s v="RIO GRANDE RM/014"/>
    <m/>
    <s v="RECOGER PERSONAL AL TALLER MECANICO"/>
    <n v="31078.09"/>
    <n v="310779.40000000002"/>
    <n v="279701.31"/>
  </r>
  <r>
    <s v="3654/10167/10168"/>
    <n v="31.84"/>
    <n v="21.99"/>
    <x v="2"/>
    <x v="0"/>
    <d v="2022-02-03T00:00:00"/>
    <s v="GASOLINA"/>
    <x v="5"/>
    <s v="LIC. HORACIO VARELA GARCIA"/>
    <s v="ZACATECAS"/>
    <s v="PL/001"/>
    <s v="REALIZAR ENTREGA DE DOCUMENTOS OFICIALES "/>
    <n v="221679"/>
    <n v="222006"/>
    <n v="327"/>
  </r>
  <r>
    <s v="10169/10170/10171"/>
    <n v="13.65"/>
    <n v="21.99"/>
    <x v="2"/>
    <x v="0"/>
    <d v="2022-02-03T00:00:00"/>
    <s v="GASOLINA "/>
    <x v="7"/>
    <s v="ALVARO MANZANARES"/>
    <s v="RIO GRANDE "/>
    <s v="RM/012"/>
    <s v="TRASLADO DE COMPAÑEROS AL AUTOLAVADO "/>
    <n v="354725"/>
    <n v="354797"/>
    <n v="72"/>
  </r>
  <r>
    <s v="S/V"/>
    <s v="N/A"/>
    <s v="N/A"/>
    <x v="1"/>
    <x v="1"/>
    <d v="2022-02-03T00:00:00"/>
    <s v="N/A"/>
    <x v="6"/>
    <s v="CARLOS RIVAS AVILA "/>
    <s v="RIO GRANDE "/>
    <s v="RM/013"/>
    <s v="LLEVAR A LA SUBURBAN VINO AL TALLER "/>
    <n v="325521"/>
    <n v="325558"/>
    <n v="37"/>
  </r>
  <r>
    <s v="10172/10173/10174/10175"/>
    <n v="18.2"/>
    <n v="21.99"/>
    <x v="2"/>
    <x v="0"/>
    <d v="2022-02-08T00:00:00"/>
    <s v="GASOLINA"/>
    <x v="5"/>
    <s v="ABRAHAM ESQUIVEL SALAS"/>
    <s v="MIGUEL AUZA "/>
    <s v="UED/002"/>
    <s v="IMPARTIR CLASES"/>
    <n v="222006"/>
    <n v="222145"/>
    <n v="139"/>
  </r>
  <r>
    <s v="10176/10177"/>
    <n v="9.1"/>
    <n v="21.99"/>
    <x v="2"/>
    <x v="0"/>
    <d v="2022-02-08T00:00:00"/>
    <s v="GASOLINA"/>
    <x v="0"/>
    <s v="MTRA. MA LILIA LUNA ZUÑIGA"/>
    <s v="MIGUEL AUZA"/>
    <s v="DG/010"/>
    <s v="A REALIZAR ASUNTOS INHERENTES A LA UNIDAD A DISTANCIA "/>
    <n v="131865"/>
    <n v="131996"/>
    <n v="131"/>
  </r>
  <r>
    <s v="S/V"/>
    <s v="N/A"/>
    <s v="N/A"/>
    <x v="1"/>
    <x v="1"/>
    <d v="2022-02-09T00:00:00"/>
    <s v="N/A"/>
    <x v="8"/>
    <s v="CARLOS RIVAS"/>
    <s v="RIO GRANDE "/>
    <s v="RM/015"/>
    <s v="LLEVAR LA BASURA AL TIRADERO MUNICIPAL "/>
    <n v="310779.40000000002"/>
    <n v="310800.59999999998"/>
    <n v="21.199999999953434"/>
  </r>
  <r>
    <s v="10180/10181/10182"/>
    <n v="13.65"/>
    <n v="21.99"/>
    <x v="2"/>
    <x v="0"/>
    <d v="2022-02-09T00:00:00"/>
    <s v="GASOLINA"/>
    <x v="9"/>
    <s v="JOSE MANUEL MORALES "/>
    <s v="RIO GRANDE "/>
    <s v="RQ/RM004"/>
    <s v="GASOLINA PARA JARDINES"/>
    <n v="0"/>
    <n v="0"/>
    <n v="0"/>
  </r>
  <r>
    <s v="10178/10179"/>
    <n v="9.1"/>
    <n v="21.99"/>
    <x v="2"/>
    <x v="0"/>
    <d v="2022-02-09T00:00:00"/>
    <s v="GASOLINA"/>
    <x v="5"/>
    <s v="MIGUEL ADAME "/>
    <s v="MIGUEL AUZA"/>
    <s v="UED/008"/>
    <s v="TRASLADO DE DOCENTES A LA UNIDAD DE MIGUEL AUZA "/>
    <n v="222145"/>
    <n v="222278"/>
    <n v="133"/>
  </r>
  <r>
    <s v="S/V"/>
    <s v="N/A"/>
    <s v="N/A"/>
    <x v="1"/>
    <x v="1"/>
    <d v="2022-02-09T00:00:00"/>
    <s v="N/A"/>
    <x v="7"/>
    <s v="JOSE MANUEL MORALES "/>
    <s v="RIO GRANDE"/>
    <s v="RF/006"/>
    <s v="ACUDIR A LAS INSTALACIONES DE BBVA A REALIZAR DEPOSITOS DE LA CAJA DEL ITSZN "/>
    <n v="354797"/>
    <n v="354818"/>
    <n v="21"/>
  </r>
  <r>
    <s v="S/V"/>
    <s v="N/A"/>
    <s v="N/A"/>
    <x v="1"/>
    <x v="1"/>
    <d v="2022-02-10T00:00:00"/>
    <s v="N/A"/>
    <x v="4"/>
    <s v="CARLOS RIVAS"/>
    <s v="RIO GRANDE "/>
    <s v="RM/017"/>
    <s v="LLENAR GARRAFONES DE AGUA "/>
    <n v="417430"/>
    <n v="417454"/>
    <n v="24"/>
  </r>
  <r>
    <s v="S/V"/>
    <s v="N/A"/>
    <s v="N/A"/>
    <x v="1"/>
    <x v="1"/>
    <d v="2022-02-10T00:00:00"/>
    <s v="N/A"/>
    <x v="5"/>
    <s v="JOSE MANUEL MORALES "/>
    <s v="RIO GRANDE "/>
    <s v="DG/011"/>
    <s v="LLEVAR DOCUMENTACIÓN CON LA LIC. ROSELIA RUBIO PARA SU CERTIFICACIÓN "/>
    <n v="222278"/>
    <n v="222311"/>
    <n v="33"/>
  </r>
  <r>
    <s v="S/V"/>
    <s v="N/A"/>
    <s v="N/A"/>
    <x v="1"/>
    <x v="1"/>
    <d v="2022-02-11T00:00:00"/>
    <s v="N/A"/>
    <x v="8"/>
    <s v="CESAR ROLANDO RAMIREZ LEYVA"/>
    <s v="RIO GRANDE"/>
    <s v="RM/020"/>
    <s v="LLEVAR LA BASURA AL TIRADERO MUNICIPAL "/>
    <n v="310800.59999999998"/>
    <n v="310815.2"/>
    <n v="14.600000000034925"/>
  </r>
  <r>
    <n v="3656"/>
    <n v="22.75"/>
    <n v="21.99"/>
    <x v="2"/>
    <x v="0"/>
    <d v="2022-02-11T00:00:00"/>
    <s v="GASOLINA"/>
    <x v="1"/>
    <s v="TEODORO HERNANDEZ"/>
    <s v="MIGUEL AUZA, ZACATECAS"/>
    <s v="UED/012"/>
    <s v="IMPARTIR CLASES"/>
    <n v="222311"/>
    <n v="222443"/>
    <n v="132"/>
  </r>
  <r>
    <s v="10183/10184/10185"/>
    <n v="13.65"/>
    <n v="21.99"/>
    <x v="2"/>
    <x v="0"/>
    <d v="2022-02-11T00:00:00"/>
    <s v="GASOLINA"/>
    <x v="0"/>
    <s v="MTRA. MA LILIA LUNA ZUÑIGA"/>
    <s v="MIGUEL AUZA, ZACATECAS"/>
    <s v="DG/012"/>
    <s v="ATENDER ASUNTOS RELACIONADO CON LA UNIDAD A DISTANCIA"/>
    <n v="131996"/>
    <n v="132143"/>
    <n v="147"/>
  </r>
  <r>
    <s v="S/V"/>
    <s v="N/A"/>
    <s v="N/A"/>
    <x v="1"/>
    <x v="1"/>
    <d v="2022-02-14T00:00:00"/>
    <s v="N/A"/>
    <x v="5"/>
    <s v="ING. J. FRANCISCO RAMIREZ GARCIA "/>
    <s v="MIGUEL AUZA, ZACATECAS"/>
    <s v="UED/015"/>
    <s v="IMPARTIR CLASES"/>
    <n v="222443"/>
    <n v="222598"/>
    <n v="155"/>
  </r>
  <r>
    <s v="10186/10187/3657"/>
    <n v="31.84"/>
    <n v="21.99"/>
    <x v="2"/>
    <x v="0"/>
    <d v="2022-02-14T00:00:00"/>
    <s v="GASOLINA "/>
    <x v="5"/>
    <s v="L.C. IVAN DE JESUS GARCIA ZAMORA "/>
    <s v="MIGUEL AUZA, ZACATECAS"/>
    <s v="UED/023"/>
    <s v="IMPARTIR CLASES"/>
    <n v="222598"/>
    <n v="222730"/>
    <n v="132"/>
  </r>
  <r>
    <s v="S/V"/>
    <s v="N/A"/>
    <s v="N/A"/>
    <x v="1"/>
    <x v="1"/>
    <d v="2022-02-14T00:00:00"/>
    <s v="N/A"/>
    <x v="0"/>
    <s v="LIC. IGNACIO GOMEZ BAEZ "/>
    <s v="MIGUEL AUZA, ZACATECAS"/>
    <s v="UED/013"/>
    <s v="IMPARTIR CLASES"/>
    <n v="132143"/>
    <n v="132270"/>
    <n v="127"/>
  </r>
  <r>
    <s v="S/V"/>
    <s v="N/A"/>
    <s v="N/A"/>
    <x v="1"/>
    <x v="1"/>
    <d v="2022-02-15T00:00:00"/>
    <s v="N/A"/>
    <x v="7"/>
    <s v="JOSE MANUEL MORALES "/>
    <s v="RIO GRANDE "/>
    <s v="DG/014"/>
    <s v="LLEVAR NOMBRAMIENTO DE LA DIRECTORA CON LA LIC. ROSELIA RUBIO PARA LA CERTIFICACION "/>
    <n v="354818"/>
    <n v="354838"/>
    <n v="20"/>
  </r>
  <r>
    <n v="3658"/>
    <n v="22.74"/>
    <n v="21.99"/>
    <x v="2"/>
    <x v="0"/>
    <d v="2022-02-15T00:00:00"/>
    <s v="GASOLINA"/>
    <x v="0"/>
    <s v="MTRA. MA LILIA LUNA ZUÑIGA"/>
    <s v="MIGUEL AUZA, ZACATECAS"/>
    <s v="DG/013"/>
    <s v="A TRATAR ASUNTOS RELACIONADO CON LA UNIDAD A DISTANCIA"/>
    <n v="132270"/>
    <n v="132414"/>
    <n v="144"/>
  </r>
  <r>
    <s v="S/V"/>
    <m/>
    <m/>
    <x v="1"/>
    <x v="1"/>
    <d v="2022-02-16T00:00:00"/>
    <s v="N/A"/>
    <x v="8"/>
    <s v="CARLOS RIVAS AVILA "/>
    <s v="RIO GRANDE "/>
    <s v="RM/021"/>
    <s v="LLEVAR LA BASURA AL TIRADERO MUNICIPAL "/>
    <n v="310815.3"/>
    <n v="310827.5"/>
    <n v="12.200000000011642"/>
  </r>
  <r>
    <s v="10190/10191/10192"/>
    <n v="13.65"/>
    <n v="21.99"/>
    <x v="1"/>
    <x v="1"/>
    <d v="2022-02-16T00:00:00"/>
    <s v="GALON "/>
    <x v="9"/>
    <s v="JOSE MANUEL MORALES "/>
    <s v="RIO GRANDE "/>
    <s v="RQ/005"/>
    <s v="JARDINES "/>
    <n v="0"/>
    <n v="0"/>
    <n v="0"/>
  </r>
  <r>
    <s v="S/V"/>
    <s v="N/A"/>
    <s v="N/A"/>
    <x v="1"/>
    <x v="1"/>
    <d v="2022-02-16T00:00:00"/>
    <s v="N/A"/>
    <x v="5"/>
    <s v="JAIRO LIRA LEYVA "/>
    <s v="MIGUEL AUZA, ZACATECAS"/>
    <s v="UED/027"/>
    <s v="IMPARTIR CLASES"/>
    <n v="222730"/>
    <n v="222863"/>
    <n v="133"/>
  </r>
  <r>
    <s v="10188/10189"/>
    <n v="9.1"/>
    <n v="21.99"/>
    <x v="2"/>
    <x v="0"/>
    <d v="2022-02-16T00:00:00"/>
    <s v="GASOLINA"/>
    <x v="7"/>
    <s v="JOSE MANUEL MORALES "/>
    <s v="RIO GRANDE "/>
    <s v="RF/007"/>
    <s v="IR A LA SUCURSAL BANCARIA BBVA BANCOMER "/>
    <n v="354838"/>
    <n v="354877"/>
    <n v="39"/>
  </r>
  <r>
    <s v="S/V"/>
    <s v="N/A"/>
    <s v="N/A"/>
    <x v="1"/>
    <x v="1"/>
    <d v="2022-02-16T00:00:00"/>
    <s v="N/A"/>
    <x v="0"/>
    <s v="LORENZO ANTONIO DELGADO GUILLEN "/>
    <s v="MIGUEL AUZA, ZACATECAS"/>
    <s v="UED/028"/>
    <s v="IMPARTIR CLASES"/>
    <n v="132414"/>
    <n v="132541"/>
    <n v="127"/>
  </r>
  <r>
    <n v="3659"/>
    <n v="22.74"/>
    <n v="21.99"/>
    <x v="2"/>
    <x v="0"/>
    <d v="2022-02-17T00:00:00"/>
    <s v="GASOLINA "/>
    <x v="5"/>
    <s v="LIC. ALEJANDRO SALDIVAR "/>
    <s v="MIGUEL AUZA, ZACATECAS"/>
    <s v="GTV/003"/>
    <s v="IMPARTIR CLASES"/>
    <n v="222863"/>
    <n v="223008"/>
    <n v="145"/>
  </r>
  <r>
    <s v="S/V"/>
    <s v="N/A"/>
    <s v="N/A"/>
    <x v="1"/>
    <x v="1"/>
    <d v="2022-02-17T00:00:00"/>
    <s v="N/A"/>
    <x v="7"/>
    <s v="ALVARO MANZANARES"/>
    <s v="RIO GRANDE "/>
    <s v="RM/025"/>
    <s v="RECOGER PERSONAL AL AUTOLAVADO "/>
    <n v="354877"/>
    <n v="354918"/>
    <n v="41"/>
  </r>
  <r>
    <s v="3660/3661/3662"/>
    <n v="68.22"/>
    <n v="21.99"/>
    <x v="2"/>
    <x v="0"/>
    <d v="2022-02-17T00:00:00"/>
    <s v="GASOLINA"/>
    <x v="6"/>
    <s v="JOSE MANUEL MORALES "/>
    <s v="RIO GRANDE "/>
    <s v="RM/024"/>
    <s v="LLEVAR A LA SUBURBAN VINO AL AUTOLAVADO"/>
    <n v="325558"/>
    <n v="325578"/>
    <n v="20"/>
  </r>
  <r>
    <s v="10193/10194/10195"/>
    <n v="13.65"/>
    <n v="21.99"/>
    <x v="2"/>
    <x v="0"/>
    <d v="2022-02-17T00:00:00"/>
    <s v="GASOLINA"/>
    <x v="0"/>
    <s v="MTRA. MA LILIA LUNA ZUÑIGA"/>
    <s v="ZACATECAS"/>
    <s v="DG/015"/>
    <s v="REUNIÓN PARA TRATAR LO RELATIVO A LAS DECLARACIONES PATRIMONIALES , EN LAS INSTALACIONES DEL COZCYT"/>
    <n v="132541"/>
    <n v="132893"/>
    <n v="352"/>
  </r>
  <r>
    <s v="S/V"/>
    <s v="N/A"/>
    <s v="N/A"/>
    <x v="1"/>
    <x v="1"/>
    <d v="2022-02-18T00:00:00"/>
    <s v="N/A"/>
    <x v="10"/>
    <s v="TEODORO HERNANDEZ"/>
    <s v="MIGUEL AUZA, ZACATECAS"/>
    <s v="UED/038"/>
    <s v="IMPARTIR CLASES"/>
    <n v="223008"/>
    <n v="223141"/>
    <n v="133"/>
  </r>
  <r>
    <s v="S/V"/>
    <s v="N/A"/>
    <s v="N/A"/>
    <x v="1"/>
    <x v="1"/>
    <d v="2022-02-21T00:00:00"/>
    <s v="N/A"/>
    <x v="5"/>
    <s v="MIGUEL ADAME "/>
    <s v="RIO GRANDE"/>
    <s v="RM/026"/>
    <s v="LLEVAR A LAVAR LA CAMIONETA NISSAN "/>
    <n v="223141"/>
    <n v="223161"/>
    <n v="20"/>
  </r>
  <r>
    <s v="S/V"/>
    <s v="N/A"/>
    <s v="N/A"/>
    <x v="1"/>
    <x v="1"/>
    <d v="2022-02-21T00:00:00"/>
    <s v="N/A"/>
    <x v="7"/>
    <s v="ALVARO MANZANARES"/>
    <s v="RIO GRANDE "/>
    <s v="RM/027"/>
    <s v="TRASLADO DE COMPAÑEROS AL AUTOLAVADO "/>
    <n v="354918"/>
    <n v="354956"/>
    <n v="38"/>
  </r>
  <r>
    <s v="S/V"/>
    <s v="N/A"/>
    <s v="N/A"/>
    <x v="1"/>
    <x v="1"/>
    <d v="2022-02-21T00:00:00"/>
    <s v="N/A"/>
    <x v="6"/>
    <s v="LIC. IGNACIO GOMEZ BAEZ "/>
    <s v="MIGUEL AUZA, ZACATECAS"/>
    <s v="UED/042"/>
    <s v="IMPARTIR CLASES"/>
    <n v="325578"/>
    <n v="325710"/>
    <n v="132"/>
  </r>
  <r>
    <s v="S/V"/>
    <s v="N/A"/>
    <s v="N/A"/>
    <x v="1"/>
    <x v="1"/>
    <d v="2022-02-22T00:00:00"/>
    <s v="N/A"/>
    <x v="1"/>
    <s v="MIGUEL ADAME "/>
    <s v="MIGUEL AUZA"/>
    <s v="UED/053"/>
    <s v="TRASLADO DE DOCENTES A LA UNIDAD DE MIGUEL AUZA "/>
    <n v="223161"/>
    <n v="223306"/>
    <n v="145"/>
  </r>
  <r>
    <s v="10199/10200"/>
    <n v="9.1"/>
    <n v="21.99"/>
    <x v="2"/>
    <x v="0"/>
    <d v="2022-02-23T00:00:00"/>
    <s v="GASOLINA"/>
    <x v="3"/>
    <s v="CARLOS RIVAS AVILA "/>
    <s v="RIO GRANDE "/>
    <s v="RM/028"/>
    <s v="LLENAR GARRAFONES DE AGUA "/>
    <n v="417454"/>
    <n v="417478"/>
    <n v="24"/>
  </r>
  <r>
    <s v="3203/11014"/>
    <n v="13.65"/>
    <n v="21.99"/>
    <x v="1"/>
    <x v="1"/>
    <d v="2022-02-23T00:00:00"/>
    <s v="GALON "/>
    <x v="9"/>
    <s v="CARLOS RIVAS AVILA "/>
    <s v="RIO GRANDE "/>
    <s v="RQ/RM007"/>
    <s v="JARDINES "/>
    <n v="0"/>
    <n v="0"/>
    <n v="0"/>
  </r>
  <r>
    <n v="3663"/>
    <n v="22.74"/>
    <n v="21.99"/>
    <x v="2"/>
    <x v="0"/>
    <d v="2022-02-23T00:00:00"/>
    <s v="GASOLINA "/>
    <x v="5"/>
    <s v="MIGUEL ADAME "/>
    <s v="MIGUEL AUZA"/>
    <s v="UED/058"/>
    <s v="TRASLADO DE DOCENTES A LA UNIDAD DE MIGUEL AUZA "/>
    <n v="223306"/>
    <n v="223439"/>
    <n v="133"/>
  </r>
  <r>
    <s v="10197/10198"/>
    <n v="9.1"/>
    <n v="21.99"/>
    <x v="2"/>
    <x v="0"/>
    <d v="2022-02-23T00:00:00"/>
    <s v="GASOLINA"/>
    <x v="7"/>
    <s v="JOSE MANUEL MORALES "/>
    <s v="RIO GRANDE "/>
    <s v="RF/008"/>
    <s v="ACUDIR A LA SUCURSAL BANCARIA A REALIZAR DEPOSITOS "/>
    <n v="354956"/>
    <n v="354976"/>
    <n v="20"/>
  </r>
  <r>
    <s v="10196/3664"/>
    <n v="27.29"/>
    <n v="21.99"/>
    <x v="2"/>
    <x v="0"/>
    <d v="2022-02-23T00:00:00"/>
    <s v="GASOLINA"/>
    <x v="0"/>
    <s v="LIC. HORACIO VARELA GARCIA"/>
    <s v="ZACATECAS"/>
    <s v="PL/002"/>
    <s v="ASISTIR A REUNIÓN DE TRABAJO CON EL CON EL DIRECTOR DE EDUCACIÓN SUPERIOR "/>
    <n v="132893"/>
    <n v="133215"/>
    <n v="322"/>
  </r>
  <r>
    <n v="3666"/>
    <n v="22.74"/>
    <n v="21.99"/>
    <x v="2"/>
    <x v="0"/>
    <d v="2022-02-24T00:00:00"/>
    <s v="GASOLINA"/>
    <x v="0"/>
    <s v="MTRA. MA LILIA LUNA ZUÑIGA"/>
    <s v="MIGUEL AUZA, ZACATECAS"/>
    <s v="DG/017"/>
    <s v="TRATAR ASUNTOS RELACIONADOS CON LA UNIDAD A DISTANCIA "/>
    <n v="133215"/>
    <n v="133362"/>
    <n v="147"/>
  </r>
  <r>
    <s v="3205/3206"/>
    <n v="18.2"/>
    <n v="21.99"/>
    <x v="2"/>
    <x v="0"/>
    <d v="2022-02-25T00:00:00"/>
    <s v="GASOLINA"/>
    <x v="8"/>
    <s v="CARLOS RIVAS"/>
    <s v="RIO GRANDE "/>
    <s v="RM/030"/>
    <s v="TIRAR BASURA"/>
    <n v="310827.5"/>
    <n v="310845.5"/>
    <n v="18"/>
  </r>
  <r>
    <n v="3665"/>
    <n v="22.74"/>
    <n v="21.99"/>
    <x v="2"/>
    <x v="0"/>
    <d v="2022-02-25T00:00:00"/>
    <s v="GASOLINA"/>
    <x v="1"/>
    <s v="TEODORO HERNANDEZ"/>
    <s v="MIGUEL AUZA, ZACATECAS"/>
    <s v="UED/059"/>
    <s v="TRASLADO DE DOCENTES A LA UNIDAD DE MIGUEL AUZA "/>
    <n v="223439"/>
    <n v="223597"/>
    <n v="158"/>
  </r>
  <r>
    <s v="S/V"/>
    <s v="N/A"/>
    <s v="N/A"/>
    <x v="1"/>
    <x v="1"/>
    <d v="2022-02-25T00:00:00"/>
    <s v="N/A"/>
    <x v="7"/>
    <s v="ALVARO MANZANARES"/>
    <s v="RIO GRANDE "/>
    <s v="RM/033"/>
    <s v="RCOGER A PERSONAL DEL TALLER MECANICO "/>
    <n v="354976"/>
    <n v="355030"/>
    <n v="54"/>
  </r>
  <r>
    <s v="S/V"/>
    <s v="N/A"/>
    <s v="N/A"/>
    <x v="1"/>
    <x v="1"/>
    <d v="2022-02-25T00:00:00"/>
    <s v="N/A"/>
    <x v="6"/>
    <s v="MANUEL MORALES "/>
    <s v="RIO GRANDE "/>
    <s v="RM/032/250222"/>
    <s v="LLEVAR CAMIONETA SUBURBAN VINO AL TALLER MECANICO "/>
    <n v="325710"/>
    <n v="325730"/>
    <n v="20"/>
  </r>
  <r>
    <n v="3204"/>
    <n v="9.1"/>
    <n v="21.99"/>
    <x v="2"/>
    <x v="0"/>
    <d v="2022-02-25T00:00:00"/>
    <s v="GASOLINA "/>
    <x v="0"/>
    <s v="LIC. PEDRO MURO ZUÑIGA"/>
    <s v="ZACATECAS"/>
    <s v="SV/005"/>
    <s v="ACUDIR AL TECNOLOGICO DE ZACATECAS A FIRMAR CONVENIO "/>
    <n v="133362"/>
    <n v="133655"/>
    <n v="293"/>
  </r>
  <r>
    <s v="3671/11015"/>
    <n v="25.82"/>
    <n v="23.25"/>
    <x v="2"/>
    <x v="0"/>
    <d v="2022-02-28T00:00:00"/>
    <s v="GASOLINA"/>
    <x v="11"/>
    <s v="L.C. LUIS ALONSO HERRERA DIAZ"/>
    <s v="ZACATECAS"/>
    <s v="ADM/001"/>
    <s v="ACUDIR A LAS OFICINAS DEL SAT"/>
    <n v="133655"/>
    <n v="133981"/>
    <n v="326"/>
  </r>
  <r>
    <s v="S/V"/>
    <s v="N/A"/>
    <s v="N/A"/>
    <x v="1"/>
    <x v="1"/>
    <d v="2022-02-28T00:00:00"/>
    <s v="N/A"/>
    <x v="4"/>
    <s v="ALVARO MANZANARES"/>
    <s v="RIO GRANDE "/>
    <s v="RF/009"/>
    <s v="ACUDIR A LA SUCURSAL BANCARIA A REALIZAR DEPOSITOS "/>
    <n v="417478"/>
    <n v="417497"/>
    <n v="19"/>
  </r>
  <r>
    <s v="S/V"/>
    <s v="N/A"/>
    <s v="N/A"/>
    <x v="2"/>
    <x v="0"/>
    <d v="2022-02-28T00:00:00"/>
    <s v="GASOLINA "/>
    <x v="6"/>
    <s v="J. FRANCISCO RAMIREZ GARCIA "/>
    <s v="MIGUEL AUZA, ZACATECAS"/>
    <s v="UED/062"/>
    <s v="TRASLADAR A LOS DOCENTES A LA UNIDAD DE MIGUEL AUZA"/>
    <n v="325730"/>
    <n v="325863"/>
    <n v="133"/>
  </r>
  <r>
    <n v="3672"/>
    <n v="21.05"/>
    <n v="23.75"/>
    <x v="1"/>
    <x v="1"/>
    <d v="2022-02-28T00:00:00"/>
    <s v="DIESEL "/>
    <x v="12"/>
    <s v="LIC. GLORIA ELENA MANRIQUEZ MUÑOZ "/>
    <s v="TRACTOR"/>
    <s v="008/RM/2022"/>
    <s v="DIESEL PARA EL TRACTOR "/>
    <n v="0"/>
    <n v="0"/>
    <n v="0"/>
  </r>
  <r>
    <s v="3673/11016"/>
    <n v="25.81"/>
    <n v="23.25"/>
    <x v="3"/>
    <x v="0"/>
    <d v="2022-03-01T00:00:00"/>
    <s v="GASOLINA"/>
    <x v="5"/>
    <s v="LIC. PEDRO MURO ZUÑIGA"/>
    <s v="ZACATECAS"/>
    <s v="SV/007"/>
    <s v="FIRMA DE CONVENIO CON CANACINTRA"/>
    <n v="223597"/>
    <n v="223909"/>
    <n v="312"/>
  </r>
  <r>
    <s v="3667/3668/3669"/>
    <n v="64.53"/>
    <n v="23.25"/>
    <x v="3"/>
    <x v="0"/>
    <d v="2022-03-01T00:00:00"/>
    <s v="GASOLINA"/>
    <x v="6"/>
    <s v="L.C. IVAN DE JESUS GARCIA ZAMORA "/>
    <s v="MIGUEL AUZA, ZACATECAS"/>
    <s v="UED/075"/>
    <s v="TRASLADAR A LOS DOCENTES A LA UNIDAD DE MIGUEL AUZA"/>
    <n v="325863"/>
    <n v="326008"/>
    <n v="145"/>
  </r>
  <r>
    <s v="3678/3679"/>
    <n v="45.36"/>
    <n v="22.05"/>
    <x v="3"/>
    <x v="0"/>
    <d v="2022-03-01T00:00:00"/>
    <s v="GASOLINA "/>
    <x v="6"/>
    <s v="L.C. LUIS ALONSO HERRERA DIAZ"/>
    <s v="ZACATECAS"/>
    <s v="ADM/002"/>
    <s v="ASISTENCIA A EVENTO DE SEDUZAC Y SEMUJER"/>
    <n v="326008"/>
    <n v="326315"/>
    <n v="307"/>
  </r>
  <r>
    <s v="3207/3208"/>
    <n v="17.21"/>
    <n v="23.25"/>
    <x v="3"/>
    <x v="0"/>
    <d v="2022-03-01T00:00:00"/>
    <s v="GASOLINA"/>
    <x v="0"/>
    <s v="MTRA. MA LILIA LUNA ZUÑIGA"/>
    <s v="ZACATECAS"/>
    <s v="DG/020"/>
    <s v="FIRMA DE CONVENIO CON CANACINTRA EN ZACATECAS Y DE AHÍ SALIR A LA CIUDAD DE BOCA DEL RÍO VERACRUZ A LA PRIMERA REUNIÓN NACIONAL DE DIRECTORES DEL TECNOLÓGICO NACIONAL DE MEXICO "/>
    <n v="133981"/>
    <n v="134317"/>
    <n v="336"/>
  </r>
  <r>
    <s v="3209/3210"/>
    <n v="18.149999999999999"/>
    <n v="22.05"/>
    <x v="3"/>
    <x v="0"/>
    <d v="2022-03-02T00:00:00"/>
    <s v="GASOLINA"/>
    <x v="4"/>
    <s v="ALVARO MANZANARES"/>
    <s v="RIO GRANDE"/>
    <s v="RM/036"/>
    <s v="LLENAR GARRAFONES DE AGUA "/>
    <n v="417497"/>
    <n v="417520"/>
    <n v="23"/>
  </r>
  <r>
    <s v="S/V"/>
    <s v="N/A"/>
    <s v="N/A"/>
    <x v="1"/>
    <x v="1"/>
    <d v="2022-03-02T00:00:00"/>
    <s v="N/A"/>
    <x v="1"/>
    <s v="LIC. MANUEL IGNACIO SALAS GUZMAN "/>
    <s v="MIGUEL AUZA"/>
    <s v="DIA/002"/>
    <s v="ASISTIR EL COMITÉ PARTICIPATIVO DE SALUD ESCOLAR A REALIZAR EL PROGRAMA DE CONCIENTIZACIÓN DE CUIDADO COVID-19"/>
    <n v="223909"/>
    <n v="224059"/>
    <n v="150"/>
  </r>
  <r>
    <s v="S/V"/>
    <s v="N/A"/>
    <s v="N/A"/>
    <x v="1"/>
    <x v="1"/>
    <d v="2022-03-02T00:00:00"/>
    <s v="N/A"/>
    <x v="6"/>
    <s v="JAIRO LIRA LEYVA "/>
    <s v="MIGUEL AUZA"/>
    <s v="UED/080"/>
    <s v="IMPARTIR CLASES"/>
    <n v="326315"/>
    <n v="326460"/>
    <n v="145"/>
  </r>
  <r>
    <s v="S/V"/>
    <s v="N/A"/>
    <s v="N/A"/>
    <x v="1"/>
    <x v="1"/>
    <d v="2022-03-03T00:00:00"/>
    <s v="N/A"/>
    <x v="6"/>
    <s v="LIC. JOSE MARIA SALAS TORRES"/>
    <s v="MIGUEL AUZA"/>
    <s v="UED/091"/>
    <s v="IMPARTIR CLASES"/>
    <n v="326460"/>
    <n v="326592"/>
    <n v="132"/>
  </r>
  <r>
    <s v="S/V"/>
    <s v="N/A"/>
    <s v="N/A"/>
    <x v="1"/>
    <x v="1"/>
    <d v="2022-03-04T00:00:00"/>
    <s v="N/A"/>
    <x v="3"/>
    <s v="JOSE MANUEL MORALES "/>
    <s v="RIO GRANDE"/>
    <s v="RM/039"/>
    <s v="RECOGER BOMBA Y LLEVARLA AL TALLER MECANICO "/>
    <n v="417520"/>
    <n v="417543"/>
    <n v="23"/>
  </r>
  <r>
    <s v="S/V"/>
    <s v="N/A"/>
    <s v="N/A"/>
    <x v="1"/>
    <x v="1"/>
    <d v="2022-03-04T00:00:00"/>
    <s v="N/A"/>
    <x v="8"/>
    <s v="CARLOS RIVAS"/>
    <s v="RIO GRANDE "/>
    <s v="RM/037"/>
    <s v="LLEVAR LA BASURA AL TIRADERO MUNICIPAL "/>
    <n v="310845"/>
    <n v="310857.8"/>
    <n v="12.799999999988358"/>
  </r>
  <r>
    <n v="3670"/>
    <n v="22.68"/>
    <n v="22.05"/>
    <x v="3"/>
    <x v="0"/>
    <d v="2022-03-04T00:00:00"/>
    <s v="GASOLINA "/>
    <x v="5"/>
    <s v="EDGAR DEMETRIO SAUCEDO LOZANO "/>
    <s v="MIGUEL AUZA"/>
    <s v="UED/088"/>
    <s v="IMPARTIR CLASES "/>
    <n v="224059"/>
    <n v="224191"/>
    <n v="132"/>
  </r>
  <r>
    <s v="3684/3211"/>
    <n v="31.52"/>
    <n v="22.21"/>
    <x v="3"/>
    <x v="0"/>
    <d v="2022-03-07T00:00:00"/>
    <s v="GASOLINA"/>
    <x v="1"/>
    <s v="LIC. PEDRO MURO ZUÑIGA"/>
    <s v="ZACATECAS"/>
    <s v=" SV/009"/>
    <s v="REUNION EN CENTRO DE CONCILIACION LABORAL EN FRESNILLO y ASISTIR A LA CD. DE ZACATECAS A JUNTA LOCAL DE CONCILIACION Y ARBITRAJE"/>
    <n v="224191"/>
    <n v="224541"/>
    <n v="350"/>
  </r>
  <r>
    <s v="3685/11017"/>
    <n v="27.02"/>
    <n v="22.21"/>
    <x v="3"/>
    <x v="0"/>
    <d v="2022-03-07T00:00:00"/>
    <s v="GASOLINA"/>
    <x v="0"/>
    <s v="MTRA. MA LILIA LUNA ZUÑIGA"/>
    <s v="ZACATECAS"/>
    <s v="DG/021"/>
    <s v="  REUNIÓN DE TRABAJO CON EL DIRECTOR GENERAL DEL COZCyT"/>
    <n v="134317"/>
    <n v="134676"/>
    <n v="359"/>
  </r>
  <r>
    <s v="3686/3212"/>
    <n v="27.02"/>
    <n v="22.21"/>
    <x v="3"/>
    <x v="0"/>
    <d v="2022-03-09T00:00:00"/>
    <s v="GASOLINA"/>
    <x v="1"/>
    <s v="L.C. LUIS ALONSO HERRERA DIAZ"/>
    <s v="ZACATECAS"/>
    <s v="RF/012"/>
    <s v="ASISTIR A UNA REUNION "/>
    <n v="134676"/>
    <n v="134968"/>
    <n v="292"/>
  </r>
  <r>
    <s v="3674/3675/3676"/>
    <n v="67.540000000000006"/>
    <n v="22.21"/>
    <x v="3"/>
    <x v="0"/>
    <d v="2022-03-09T00:00:00"/>
    <s v="GASOLINA "/>
    <x v="6"/>
    <s v="LIC. JAIRO ISAAC LIRA LEYVA"/>
    <s v="MIGUEL AUZA"/>
    <s v="UED/095"/>
    <s v="IMPARTIR CLASES"/>
    <n v="326592"/>
    <n v="326724"/>
    <n v="132"/>
  </r>
  <r>
    <n v="11018"/>
    <n v="4.5"/>
    <n v="22.21"/>
    <x v="3"/>
    <x v="0"/>
    <d v="2022-03-09T00:00:00"/>
    <s v="GASOLINA"/>
    <x v="0"/>
    <s v="MTRA. MA LILIA LUNA ZUÑIGA"/>
    <s v="ZACATECAS"/>
    <s v="DG/027"/>
    <s v="REUNIÓN DE TRABAJO EN LA SECRETARÍA DE FINANZAS."/>
    <m/>
    <m/>
    <n v="0"/>
  </r>
  <r>
    <s v="S/V"/>
    <s v="N/A"/>
    <s v="N/A"/>
    <x v="1"/>
    <x v="1"/>
    <d v="2022-03-10T00:00:00"/>
    <s v="N/A"/>
    <x v="3"/>
    <s v="ALVARO MANZANARES"/>
    <s v="RIO GRANDE "/>
    <s v="RM/041"/>
    <s v="LLENAR GARRAFONES DE AGUA "/>
    <n v="417543"/>
    <n v="417567"/>
    <n v="24"/>
  </r>
  <r>
    <n v="3212"/>
    <n v="9.01"/>
    <n v="22.21"/>
    <x v="3"/>
    <x v="0"/>
    <d v="2022-03-10T00:00:00"/>
    <s v="GASOLINA"/>
    <x v="7"/>
    <s v="JOSE MANUEL MORALES "/>
    <s v="RIO GRANDE"/>
    <s v="RF/010"/>
    <s v="ACUDIR A LA SUCURSAL BANCARIA A REALIZAR DEPOSITOS "/>
    <n v="355030"/>
    <n v="355049"/>
    <n v="19"/>
  </r>
  <r>
    <s v="S/V"/>
    <s v="N/A"/>
    <s v="N/A"/>
    <x v="3"/>
    <x v="0"/>
    <d v="2022-03-10T00:00:00"/>
    <s v="GASOLINA "/>
    <x v="6"/>
    <s v="LIC. JOSE MARIA SALAS TORRES"/>
    <s v="MIGUEL AUZA ZACATECAS"/>
    <s v="UED/099"/>
    <s v="IMPARTIR CLASES"/>
    <n v="326724"/>
    <n v="326862"/>
    <n v="138"/>
  </r>
  <r>
    <n v="3677"/>
    <n v="22.53"/>
    <n v="22.21"/>
    <x v="3"/>
    <x v="0"/>
    <d v="2022-03-11T00:00:00"/>
    <s v="GASOLINA "/>
    <x v="5"/>
    <s v="TEODORO HERNANDEZ RIOS"/>
    <s v="MIGUEL AUZA"/>
    <s v="UED/106"/>
    <s v="IMPARTIR CLASES"/>
    <n v="224541"/>
    <n v="224679"/>
    <n v="138"/>
  </r>
  <r>
    <n v="3686"/>
    <n v="22.54"/>
    <n v="22.19"/>
    <x v="3"/>
    <x v="0"/>
    <d v="2022-03-11T00:00:00"/>
    <s v="GASOLINA "/>
    <x v="0"/>
    <s v="M.C. HORACIO VARELA GARCIA"/>
    <s v="ZACATECAS"/>
    <s v="PL/003"/>
    <s v="ASISTIR A REVISION DE LA CARPETA DE LA I SESIÓN ORDINARIA DE LA JUNTA DE GOBIERNO "/>
    <n v="134968"/>
    <n v="135269"/>
    <n v="301"/>
  </r>
  <r>
    <s v="3213/11019"/>
    <n v="12.5"/>
    <n v="24.01"/>
    <x v="1"/>
    <x v="1"/>
    <d v="2022-03-14T00:00:00"/>
    <s v="GALON "/>
    <x v="9"/>
    <s v="GLORIA ELENA MANRIQUEZ MUÑOZ "/>
    <s v="RIO GRANDE "/>
    <s v="RQ/RM021"/>
    <s v="GASOLINA PARA JARDINES"/>
    <n v="0"/>
    <n v="0"/>
    <n v="0"/>
  </r>
  <r>
    <s v="S/V"/>
    <s v="N/A"/>
    <s v="N/A"/>
    <x v="1"/>
    <x v="1"/>
    <d v="2022-03-14T00:00:00"/>
    <s v="N/A"/>
    <x v="6"/>
    <s v="LIC. IGNACIO GOMEZ BAEZ "/>
    <s v="MIGUEL AUZA"/>
    <s v="UED/117"/>
    <s v="IMPARTIR CLASES"/>
    <n v="326862"/>
    <n v="326995"/>
    <n v="133"/>
  </r>
  <r>
    <s v="3688/11020"/>
    <n v="25.24"/>
    <n v="23.76"/>
    <x v="3"/>
    <x v="0"/>
    <d v="2022-03-15T00:00:00"/>
    <s v="GASOLINA"/>
    <x v="1"/>
    <s v="L.C. LUIS ALONSO HERRERA DIAZ"/>
    <s v="ZACATECAS"/>
    <s v="RF/013"/>
    <s v="ENTREGA DE DOCUMENTOS OFICIALES DEL ITSZN A SECRETARIA DE FINANZAS ..."/>
    <n v="224679"/>
    <n v="225122"/>
    <n v="443"/>
  </r>
  <r>
    <s v="3280/3281/3282"/>
    <n v="62.49"/>
    <n v="24.01"/>
    <x v="3"/>
    <x v="0"/>
    <d v="2022-03-15T00:00:00"/>
    <s v="GASOLINA"/>
    <x v="6"/>
    <s v="L.C. IVAN DE JESUS GARCIA ZAMORA "/>
    <s v="MIGUEL AUZA"/>
    <s v="UED/127"/>
    <s v="IMPARTIR CLASES"/>
    <n v="326995"/>
    <n v="327140"/>
    <n v="145"/>
  </r>
  <r>
    <s v="S/V"/>
    <s v="N/A"/>
    <s v="N/A"/>
    <x v="1"/>
    <x v="1"/>
    <d v="2022-03-15T00:00:00"/>
    <s v="N/A"/>
    <x v="0"/>
    <s v="LIC. MANUEL IGNACIO SALAS GUZMAN "/>
    <s v="MIGUEL AUZA, ZACATECAS"/>
    <s v="DIA/011"/>
    <s v="REUNIÓN CON EL PERSONAL DE LA SEDE DE MIGUEL AUZA "/>
    <n v="135269"/>
    <n v="135411"/>
    <n v="142"/>
  </r>
  <r>
    <s v="S/V"/>
    <s v="N/A"/>
    <s v="N/A"/>
    <x v="1"/>
    <x v="1"/>
    <d v="2022-03-16T00:00:00"/>
    <s v="N/A"/>
    <x v="7"/>
    <s v="M.C. HORACIO VARELA GARCIA"/>
    <s v="RIO GRANDE"/>
    <s v="PL/004"/>
    <s v="REALIZAR ENTREGA DE CONVOCATORIAS PARA LA I SESIÓN ORDINARIA 2022"/>
    <n v="355049"/>
    <n v="355071"/>
    <n v="22"/>
  </r>
  <r>
    <s v="S/V"/>
    <s v="N/A"/>
    <s v="N/A"/>
    <x v="1"/>
    <x v="1"/>
    <d v="2022-03-16T00:00:00"/>
    <s v="N/A"/>
    <x v="6"/>
    <s v="LIC. JAIRO ISAAC LIRA LEYVA"/>
    <s v="MIGUEL AUZA, ZACATECAS"/>
    <s v="UED/131"/>
    <s v="IMPARTIR CLASES"/>
    <n v="327140"/>
    <n v="327273"/>
    <n v="133"/>
  </r>
  <r>
    <n v="3214"/>
    <n v="9.01"/>
    <n v="22.21"/>
    <x v="3"/>
    <x v="0"/>
    <d v="2022-03-16T00:00:00"/>
    <s v="GASOLINA"/>
    <x v="0"/>
    <s v="GUILLERMO RIVERA "/>
    <s v="MIGUEL AUZA "/>
    <s v="UED/168"/>
    <s v="TRASLADO DE COMPAÑERAS A LA UNIDAD DE MIGUEL AUZA"/>
    <n v="135411"/>
    <n v="135544"/>
    <n v="133"/>
  </r>
  <r>
    <s v="S/V"/>
    <s v="N/A"/>
    <s v="N/A"/>
    <x v="1"/>
    <x v="1"/>
    <d v="2022-03-17T00:00:00"/>
    <s v="N/A"/>
    <x v="3"/>
    <s v="ALVARO MANZANARES"/>
    <s v="RIO GRANDE "/>
    <s v="RM/043"/>
    <s v="LLENAR GARRAFONES DE AGUA "/>
    <n v="417567"/>
    <n v="417590"/>
    <n v="23"/>
  </r>
  <r>
    <n v="3691"/>
    <n v="22.49"/>
    <n v="22.23"/>
    <x v="3"/>
    <x v="0"/>
    <d v="2022-03-17T00:00:00"/>
    <s v="GASOLINA"/>
    <x v="1"/>
    <s v="NORMA LETICIA ALVARADO LOZANO "/>
    <s v="GONZALEZ ORTEGA SOMBRERETE"/>
    <s v="SV/010"/>
    <s v="PROMOCION DEL ITSZN "/>
    <n v="225122"/>
    <n v="225213"/>
    <n v="91"/>
  </r>
  <r>
    <s v="11021/3215"/>
    <n v="13.5"/>
    <n v="22.23"/>
    <x v="3"/>
    <x v="0"/>
    <d v="2022-03-17T00:00:00"/>
    <s v="GASOLINA"/>
    <x v="7"/>
    <s v="MANUEL ESCOBEDO "/>
    <s v="RIO GRANDE "/>
    <s v="SV/013"/>
    <s v="TRASLADAR A LAS ALUMNAS DEL SELECTIVO DE FUTBOL "/>
    <n v="355071"/>
    <n v="355104"/>
    <n v="33"/>
  </r>
  <r>
    <s v="S/V"/>
    <s v="N/A"/>
    <s v="N/A"/>
    <x v="1"/>
    <x v="1"/>
    <d v="2022-03-17T00:00:00"/>
    <s v="N/A"/>
    <x v="7"/>
    <s v="MANUEL MORALES "/>
    <s v="RIO GRANDE "/>
    <s v="RF/008"/>
    <s v="ACUDIR A LA SUCURSAL BANCARIA A REALIZAR DEPOSITOS "/>
    <n v="355104"/>
    <n v="355123"/>
    <n v="19"/>
  </r>
  <r>
    <s v="S/V"/>
    <s v="N/A"/>
    <s v="N/A"/>
    <x v="1"/>
    <x v="1"/>
    <d v="2022-03-17T00:00:00"/>
    <s v="N/A"/>
    <x v="6"/>
    <s v="LIC. JOSE MARIA SALAS TORRES"/>
    <s v="MIGUEL AUZA, ZACATECAS"/>
    <s v="UED/135"/>
    <s v="IMPARTIR CLASES"/>
    <n v="327273"/>
    <n v="327409"/>
    <n v="136"/>
  </r>
  <r>
    <s v="S/V"/>
    <s v="N/A"/>
    <s v="N/A"/>
    <x v="1"/>
    <x v="1"/>
    <d v="2022-03-17T00:00:00"/>
    <s v="N/A"/>
    <x v="6"/>
    <s v="GUILLERMO RIVERA "/>
    <s v="MIGUEL AUZA, ZACATECAS"/>
    <s v="UED/170"/>
    <s v="TRASLADO DE DOCENTE Y ALUMNOS A LA UNIDAD DE MIGUEL AUZA"/>
    <n v="327409"/>
    <n v="327547"/>
    <n v="138"/>
  </r>
  <r>
    <s v="3689/3690"/>
    <n v="45.02"/>
    <n v="22.25"/>
    <x v="3"/>
    <x v="0"/>
    <d v="2022-03-17T00:00:00"/>
    <s v="GASOLINA"/>
    <x v="0"/>
    <s v="CARLOS RENE  MARTINEZ GOMEZ "/>
    <s v="ZACATECAS"/>
    <s v="RPSS/004"/>
    <s v="TRASLADO DE LA ASESORA LAURA RUÍZ EGUÍA PARA SESIÓN DE MODELO DE NEGOCIOS "/>
    <n v="135544"/>
    <n v="136317"/>
    <n v="773"/>
  </r>
  <r>
    <s v="S/V"/>
    <s v="N/A"/>
    <s v="N/A"/>
    <x v="1"/>
    <x v="1"/>
    <d v="2022-03-18T00:00:00"/>
    <s v="N/A"/>
    <x v="8"/>
    <s v="GUILLERMO RIVERA "/>
    <s v="RIO GRANDE"/>
    <s v="RM/044"/>
    <s v="LLEVAR LA BASURA AL TIRADERO MUNICIPAL "/>
    <n v="310857.8"/>
    <n v="310863.90000000002"/>
    <n v="6.1000000000349246"/>
  </r>
  <r>
    <n v="3699"/>
    <n v="22.48"/>
    <n v="22.25"/>
    <x v="3"/>
    <x v="0"/>
    <d v="2022-03-18T00:00:00"/>
    <s v="GASOLINA"/>
    <x v="5"/>
    <s v="LORENZO ANTONIO DELGADO GUILLEN "/>
    <s v="SAIN ALTO "/>
    <s v="SV/015"/>
    <s v="PROMOCION DEL ITSZN "/>
    <n v="225213"/>
    <n v="225408"/>
    <n v="195"/>
  </r>
  <r>
    <s v="S/V"/>
    <s v="N/A"/>
    <s v="N/A"/>
    <x v="1"/>
    <x v="1"/>
    <d v="2022-03-18T00:00:00"/>
    <s v="N/A"/>
    <x v="6"/>
    <s v="JOSE MANUEL MORALES "/>
    <s v="RIO GRANDE "/>
    <s v="RM/046"/>
    <s v="LLEVAR A LA SUBURBAN VINO AL AUTOLAVADO"/>
    <n v="327547"/>
    <n v="327560"/>
    <n v="13"/>
  </r>
  <r>
    <n v="3683"/>
    <n v="22.48"/>
    <n v="22.25"/>
    <x v="3"/>
    <x v="0"/>
    <d v="2022-03-18T00:00:00"/>
    <s v="GASOLINA"/>
    <x v="0"/>
    <s v="EDGAR DEMETRIO SAUCEDO LOZANO "/>
    <s v="MIGUEL AUZA, ZACATECAS"/>
    <s v="UED/140"/>
    <s v="IMPARTIR CLASES"/>
    <n v="136317"/>
    <n v="136449"/>
    <n v="132"/>
  </r>
  <r>
    <s v="S/V"/>
    <m/>
    <s v="N/A"/>
    <x v="1"/>
    <x v="1"/>
    <d v="2022-03-22T00:00:00"/>
    <s v="N/A"/>
    <x v="5"/>
    <s v="L.C. IVAN DE JESUS GARCIA ZAMORA "/>
    <s v="MIGUEL AUZA, ZACATECAS"/>
    <s v="UED/149"/>
    <s v="IMPARTIR CLASES"/>
    <n v="225408"/>
    <n v="225541"/>
    <n v="133"/>
  </r>
  <r>
    <s v="3692/3693/3694"/>
    <n v="67.415730337078656"/>
    <n v="22.25"/>
    <x v="3"/>
    <x v="0"/>
    <d v="2022-03-22T00:00:00"/>
    <s v="GASOLINA"/>
    <x v="6"/>
    <s v="M.C. HORACIO VARELA GARCIA"/>
    <s v="ZACATECAS"/>
    <s v="PL/005"/>
    <s v="JUNTA DE GOBIERNO "/>
    <n v="327560"/>
    <n v="327897"/>
    <n v="337"/>
  </r>
  <r>
    <n v="3697"/>
    <n v="22.47"/>
    <n v="22.25"/>
    <x v="3"/>
    <x v="0"/>
    <d v="2022-03-22T00:00:00"/>
    <s v="GASOLINA"/>
    <x v="0"/>
    <s v="VANIA ESTER GASCA "/>
    <s v="MIGUEL AUZA, ZACATECAS"/>
    <s v="UED/147"/>
    <s v="IMPARTIR CLASES"/>
    <n v="136449"/>
    <n v="136577"/>
    <n v="128"/>
  </r>
  <r>
    <s v="11022/3216"/>
    <n v="13.49"/>
    <n v="22.25"/>
    <x v="3"/>
    <x v="0"/>
    <d v="2022-03-23T00:00:00"/>
    <s v="GASOLINA"/>
    <x v="9"/>
    <s v="GLORIA ELENA MANRIQUEZ MUÑOZ "/>
    <s v="RIO GRANDE "/>
    <s v="RQ/RM012"/>
    <s v="JARDINES "/>
    <n v="0"/>
    <n v="0"/>
    <n v="0"/>
  </r>
  <r>
    <n v="3698"/>
    <n v="22.47"/>
    <n v="22.25"/>
    <x v="3"/>
    <x v="0"/>
    <d v="2022-03-23T00:00:00"/>
    <s v="GASOLINA"/>
    <x v="5"/>
    <s v="LIC. JAIRO ISAAC LIRA LEYVA"/>
    <s v="MIGUEL AUZA, ZACATECAS"/>
    <s v="UED/153"/>
    <s v="IMPARTIR CLASES"/>
    <n v="225541"/>
    <n v="225679"/>
    <n v="138"/>
  </r>
  <r>
    <s v="S/V"/>
    <s v="N/A"/>
    <s v="N/A"/>
    <x v="1"/>
    <x v="1"/>
    <d v="2022-03-23T00:00:00"/>
    <s v="N/A"/>
    <x v="0"/>
    <s v="LIC. MANUEL IGNACIO SALAS GUZMAN "/>
    <s v="GUADALUPE, ZACATECAS"/>
    <s v="DG/031"/>
    <s v="REUNIÓN CON EL SUBSECRETARIO DE EDUCACIÓN "/>
    <n v="136577"/>
    <n v="136885"/>
    <n v="308"/>
  </r>
  <r>
    <s v="3217/11023"/>
    <n v="13.47"/>
    <n v="22.28"/>
    <x v="3"/>
    <x v="0"/>
    <d v="2022-03-24T00:00:00"/>
    <s v="GASOLINA"/>
    <x v="4"/>
    <s v="ALVARO MANZANARES"/>
    <s v="RIO GRANDE"/>
    <s v="RM/049"/>
    <s v="LLENAR GARRAFONES DE AGUA "/>
    <n v="417590"/>
    <n v="417614"/>
    <n v="24"/>
  </r>
  <r>
    <s v="S/V"/>
    <s v="N/A"/>
    <s v="N/A"/>
    <x v="1"/>
    <x v="1"/>
    <d v="2022-03-24T00:00:00"/>
    <s v="N/A"/>
    <x v="5"/>
    <s v="LORENZO ANTONIO DELGADO GUILLEN "/>
    <s v="JUAN ALDAMA, ZACATECAS "/>
    <s v="SV/020"/>
    <s v="PROMOCION DEL ITSZN "/>
    <n v="225679"/>
    <n v="225812"/>
    <n v="133"/>
  </r>
  <r>
    <s v="S/V"/>
    <s v="N/A"/>
    <s v="N/A"/>
    <x v="1"/>
    <x v="1"/>
    <d v="2022-03-24T00:00:00"/>
    <s v="N/A"/>
    <x v="6"/>
    <s v="LIC. JOSE MARIA SALAS TORRES"/>
    <s v="MIGUEL AUZA, ZACATECAS"/>
    <s v="UED/157"/>
    <s v="IMPARTIR CLASES"/>
    <n v="327897"/>
    <n v="328029"/>
    <n v="132"/>
  </r>
  <r>
    <s v="S/V"/>
    <s v="N/A"/>
    <s v="N/A"/>
    <x v="1"/>
    <x v="1"/>
    <d v="2022-03-25T00:00:00"/>
    <s v="N/A"/>
    <x v="4"/>
    <s v="JOSE MANUEL MORALES "/>
    <s v="RIO GRANDE"/>
    <s v="RF/017"/>
    <s v="ACUDIR A LA SUCURSAL BANCARIA A REALIZAR DEPOSITOS "/>
    <n v="417614"/>
    <n v="417635"/>
    <n v="21"/>
  </r>
  <r>
    <n v="3218"/>
    <n v="8.99"/>
    <n v="22.25"/>
    <x v="3"/>
    <x v="0"/>
    <d v="2022-03-25T00:00:00"/>
    <s v="GASOLINA"/>
    <x v="8"/>
    <s v="CARLOS RIVAS"/>
    <s v="RIO GRANDE"/>
    <s v="RM/051"/>
    <s v="LLEVAR BASURA AL TIRADERO MUNICIPAL"/>
    <n v="310863.90000000002"/>
    <n v="310893.5"/>
    <n v="29.599999999976717"/>
  </r>
  <r>
    <n v="3700"/>
    <n v="21.85"/>
    <n v="22.89"/>
    <x v="3"/>
    <x v="0"/>
    <d v="2022-03-25T00:00:00"/>
    <s v="GASOLINA "/>
    <x v="5"/>
    <s v="FRANCISCO JAVIER GONZALEZ GUERRERO"/>
    <s v="RANCHO GRANDE "/>
    <s v="SV/022"/>
    <s v="PROMOCION DEL ITSZN "/>
    <n v="225812"/>
    <n v="225923"/>
    <n v="111"/>
  </r>
  <r>
    <n v="2106"/>
    <n v="21.86"/>
    <n v="22.89"/>
    <x v="3"/>
    <x v="0"/>
    <d v="2022-03-25T00:00:00"/>
    <s v="GASOLINA"/>
    <x v="7"/>
    <s v="MANUEL ESCOBEDO "/>
    <s v="GENERAL FRANCISCO R. MURGUIA "/>
    <s v="LI/003"/>
    <s v="TRASLADAR A COMPAÑEROS A IMPARTIR CONFERENCIA"/>
    <n v="355160"/>
    <n v="355233"/>
    <n v="73"/>
  </r>
  <r>
    <s v="3695/3696"/>
    <n v="43.69"/>
    <n v="22.89"/>
    <x v="3"/>
    <x v="0"/>
    <d v="2022-03-25T00:00:00"/>
    <s v="GASOLINA "/>
    <x v="6"/>
    <s v="TEODORO HERNANDEZ"/>
    <s v="MIGUEL AUZA, ZACATECAS"/>
    <s v="UED/14"/>
    <s v="IMPARTIR CLASES"/>
    <n v="328029"/>
    <n v="328168"/>
    <n v="139"/>
  </r>
  <r>
    <n v="2101"/>
    <n v="22.44"/>
    <n v="22.29"/>
    <x v="3"/>
    <x v="0"/>
    <d v="2022-03-25T00:00:00"/>
    <s v="GASOLINA "/>
    <x v="0"/>
    <s v="CARLOS RENE  MARTINEZ GOMEZ "/>
    <s v="ZACATECAS "/>
    <s v="RF/016"/>
    <s v="TRASLADAR A LA JEFA DEL DEPARTAMENTO DE RECURSOS FINANCIEROS A UNA CAPACITACION A CIUDAD ADMINISTRATIVA EN ZACATECAS "/>
    <n v="136885"/>
    <n v="137231"/>
    <n v="346"/>
  </r>
  <r>
    <s v="S/V"/>
    <s v="N/A"/>
    <s v="N/A"/>
    <x v="1"/>
    <x v="1"/>
    <d v="2022-03-28T00:00:00"/>
    <s v="N/A"/>
    <x v="6"/>
    <s v="J. FRANCISCO RAMIREZ GARCIA "/>
    <s v="MIGUEL AUZA, ZACATECAS"/>
    <s v="UED/171"/>
    <s v="IMPARTIR CLASES"/>
    <n v="328168"/>
    <n v="328300"/>
    <n v="132"/>
  </r>
  <r>
    <n v="2108"/>
    <n v="22.43"/>
    <n v="22.29"/>
    <x v="3"/>
    <x v="0"/>
    <d v="2022-03-29T00:00:00"/>
    <s v="GASOLINA"/>
    <x v="5"/>
    <s v="L.C. LUIS ALONSO HERRERA DIAZ"/>
    <s v="ZACATECAS"/>
    <s v="ADM/006"/>
    <s v="REUNIÓN DE TRABAJO"/>
    <n v="225923"/>
    <n v="226285"/>
    <n v="362"/>
  </r>
  <r>
    <s v="S/V"/>
    <s v="N/A"/>
    <s v="N/A"/>
    <x v="1"/>
    <x v="1"/>
    <d v="2022-03-29T00:00:00"/>
    <s v="N/A"/>
    <x v="7"/>
    <s v="JOSE MANUEL MORALES "/>
    <s v="RIO GRANDE"/>
    <s v="RF/018"/>
    <s v="ACUDIR A LA SUCURSAL BANCARIA A REALIZAR DEPOSITOS "/>
    <n v="355233"/>
    <n v="355252"/>
    <n v="19"/>
  </r>
  <r>
    <s v="S/V"/>
    <s v="N/A"/>
    <s v="N/A"/>
    <x v="3"/>
    <x v="0"/>
    <d v="2022-03-29T00:00:00"/>
    <s v="GASOLINA"/>
    <x v="6"/>
    <s v="L.C. IVAN DE JESUS GARCIA ZAMORA "/>
    <s v="MIGUEL AUZA, ZACATECAS"/>
    <s v="UED/184"/>
    <s v="IMPARTIR CLASES"/>
    <n v="328300"/>
    <n v="328433"/>
    <n v="133"/>
  </r>
  <r>
    <n v="2107"/>
    <n v="21.86"/>
    <n v="22.87"/>
    <x v="3"/>
    <x v="0"/>
    <d v="2022-03-29T00:00:00"/>
    <s v="GASOLINA"/>
    <x v="0"/>
    <s v="MTRA. MA LILIA LUNA ZUÑIGA"/>
    <s v="ZACATECAS"/>
    <s v="DG/033"/>
    <s v="REUNIÓN DE TRABAJO "/>
    <n v="137231"/>
    <n v="137602"/>
    <n v="371"/>
  </r>
  <r>
    <n v="2105"/>
    <n v="21.86"/>
    <n v="22.87"/>
    <x v="3"/>
    <x v="0"/>
    <d v="2022-03-30T00:00:00"/>
    <s v="GASOLINA"/>
    <x v="5"/>
    <s v="LIC. JAIRO ISAAC LIRA LEYVA"/>
    <s v="MIGUEL AUZA, ZACATECAS"/>
    <s v="UED/188"/>
    <s v="IMPARTIR CLASES "/>
    <n v="226285"/>
    <n v="226418"/>
    <n v="133"/>
  </r>
  <r>
    <s v="2102/2103/2104"/>
    <n v="65.59"/>
    <n v="22.869340000000001"/>
    <x v="3"/>
    <x v="0"/>
    <d v="2022-03-30T00:00:00"/>
    <s v="GASOLINA "/>
    <x v="6"/>
    <s v="LIC. MANUEL IGNACIO SALAS GUZMAN "/>
    <s v="JEREZ, ZACATECAS"/>
    <s v="DIA/013"/>
    <s v="FIRMA DE CONVENIO CON EL TECNOLOGICO DE JEREZ "/>
    <n v="328433"/>
    <n v="328853"/>
    <n v="420"/>
  </r>
  <r>
    <s v="S/V"/>
    <s v="N/A"/>
    <s v="N/A"/>
    <x v="1"/>
    <x v="1"/>
    <d v="2022-03-31T00:00:00"/>
    <s v="N/A"/>
    <x v="4"/>
    <s v="ALVARO MANZANARES"/>
    <s v="RIO GRANDE"/>
    <s v="RM/055"/>
    <s v="LLENAR GARRAFONES DE AGUA "/>
    <n v="417635"/>
    <n v="417659"/>
    <n v="24"/>
  </r>
  <r>
    <s v="11024/3219"/>
    <n v="13.12"/>
    <n v="22.87"/>
    <x v="1"/>
    <x v="1"/>
    <d v="2022-03-31T00:00:00"/>
    <s v="GALON "/>
    <x v="9"/>
    <s v="MANUEL MORALES "/>
    <s v="RIO GRANDE "/>
    <s v="RQ/RM014"/>
    <s v="JARDINES "/>
    <n v="0"/>
    <n v="0"/>
    <n v="0"/>
  </r>
  <r>
    <s v="2113/2114/2115"/>
    <n v="65.59"/>
    <n v="22.87"/>
    <x v="3"/>
    <x v="0"/>
    <d v="2022-03-31T00:00:00"/>
    <s v="GASOLINA"/>
    <x v="6"/>
    <s v="LIC. JOSE MARIA SALAS TORRES"/>
    <s v="MIGUEL AUZA, ZACATECAS"/>
    <s v="UED/192"/>
    <s v="IMPARTIR CLASES"/>
    <n v="328853"/>
    <n v="328991"/>
    <n v="138"/>
  </r>
  <r>
    <n v="2117"/>
    <n v="21.05"/>
    <n v="23.75"/>
    <x v="1"/>
    <x v="1"/>
    <d v="2022-04-01T00:00:00"/>
    <s v="DIESEL "/>
    <x v="13"/>
    <s v="MIGUEL ADAME "/>
    <s v="MORONES"/>
    <s v="SV/028"/>
    <s v="RASLADAR AL GRUPO DE DANZA FOLKLORICA DEL TECNM CAMPUS ZACATECAS NORTE, A LA COL. EMILIANO ZAPATA (ANTES MORONES)"/>
    <n v="0"/>
    <n v="0"/>
    <n v="0"/>
  </r>
  <r>
    <n v="2118"/>
    <n v="21.88"/>
    <n v="22.86"/>
    <x v="4"/>
    <x v="0"/>
    <d v="2022-04-01T00:00:00"/>
    <s v="GASOLINA"/>
    <x v="8"/>
    <s v="CARLOS RIVAS"/>
    <s v="RIO GRANDE "/>
    <s v="RM/057"/>
    <s v="LLEVAR LA BASURA AL TIRADERO MUNICIPAL "/>
    <n v="310893.5"/>
    <n v="310917.59999999998"/>
    <n v="24.099999999976717"/>
  </r>
  <r>
    <s v="S/V"/>
    <s v="N/A"/>
    <s v="N/A"/>
    <x v="1"/>
    <x v="1"/>
    <d v="2022-04-01T00:00:00"/>
    <s v="N/A"/>
    <x v="1"/>
    <s v="ARQ. TEODORO HERNANDEZ RIOS"/>
    <s v="MIGUEL AUZA, ZACATECAS"/>
    <s v="UED/199"/>
    <s v="IMPARTIR CLASES"/>
    <n v="226418"/>
    <n v="226550"/>
    <n v="132"/>
  </r>
  <r>
    <s v="S/V"/>
    <s v="N/A"/>
    <s v="N/A"/>
    <x v="1"/>
    <x v="1"/>
    <d v="2022-04-01T00:00:00"/>
    <s v="N/A"/>
    <x v="7"/>
    <s v="MIGUEL ADAME "/>
    <s v="RIO GRANDE "/>
    <s v="RF/019"/>
    <s v="ACUDIR A LA SUCURSAL BANCARIA A REALIZAR DEPOSITOS "/>
    <n v="355252"/>
    <n v="355274"/>
    <n v="22"/>
  </r>
  <r>
    <n v="2116"/>
    <n v="21.86"/>
    <n v="22.87"/>
    <x v="4"/>
    <x v="0"/>
    <d v="2022-04-01T00:00:00"/>
    <s v="GASOLINA "/>
    <x v="0"/>
    <s v="LIC. MANUEL IGNACIO SALAS GUZMAN "/>
    <s v="ZACATECAS "/>
    <s v="DIA/014"/>
    <s v="ASISTIR AL TECNOLÓGICO REGIONAL DE ZACATECAS A PARTICIPAR EN CEREMONIA DE GRADUACIÓN DE POSGRADO"/>
    <n v="137602"/>
    <n v="137931"/>
    <n v="329"/>
  </r>
  <r>
    <s v="3220/3221"/>
    <n v="13.12"/>
    <n v="22.86"/>
    <x v="1"/>
    <x v="1"/>
    <d v="2022-04-04T00:00:00"/>
    <s v="GALON "/>
    <x v="9"/>
    <s v="GLORIA ELENA MANRIQUEZ "/>
    <s v="RIO GRANDE"/>
    <s v="RQ/017"/>
    <s v="JARDINES "/>
    <n v="0"/>
    <n v="0"/>
    <n v="0"/>
  </r>
  <r>
    <s v="2109/2110"/>
    <n v="43.74"/>
    <n v="22.862368541380885"/>
    <x v="4"/>
    <x v="0"/>
    <d v="2022-04-04T00:00:00"/>
    <s v="GASOLINA"/>
    <x v="6"/>
    <s v="LIC. IGNACIO GOMEZ BAEZ "/>
    <s v="MIGUEL AUZA, ZACATECAS"/>
    <s v="UED/203"/>
    <s v="IMPARTIR CLASES"/>
    <n v="328991"/>
    <n v="329127"/>
    <n v="136"/>
  </r>
  <r>
    <s v="2119/3222/3223"/>
    <n v="39.380000000000003"/>
    <n v="22.86"/>
    <x v="4"/>
    <x v="0"/>
    <d v="2022-04-05T00:00:00"/>
    <s v="GASOLINA"/>
    <x v="5"/>
    <s v="CARLOS RENE  MARTINEZ GOMEZ "/>
    <s v="ZACATECAS"/>
    <s v="SV/030"/>
    <s v="ENTREGA DE INVITACIONES PARA LA GRADUACION "/>
    <n v="226550"/>
    <n v="226892"/>
    <n v="342"/>
  </r>
  <r>
    <s v="S/V"/>
    <s v="N/A"/>
    <s v="N/A"/>
    <x v="1"/>
    <x v="1"/>
    <d v="2022-04-05T00:00:00"/>
    <s v="N/A"/>
    <x v="6"/>
    <s v="L.C. IVAN DE JESUS GARCIA ZAMORA "/>
    <s v="MIGUEL AUZA, ZACATECAS"/>
    <s v="UED/213"/>
    <s v="IMPARTIR CLASES"/>
    <n v="329127"/>
    <n v="329260"/>
    <n v="133"/>
  </r>
  <r>
    <s v="11025/3224"/>
    <n v="13.13"/>
    <n v="22.86"/>
    <x v="4"/>
    <x v="0"/>
    <d v="2022-04-05T00:00:00"/>
    <s v="GASOLINA "/>
    <x v="0"/>
    <s v="LUIS ALONSO HERERRA DIAZ"/>
    <s v="FRESNILLO "/>
    <s v="ADM/007"/>
    <s v="ACUDIR A LA SUCURSAL BANCARIA BANAMEX"/>
    <n v="137931"/>
    <n v="138112"/>
    <n v="181"/>
  </r>
  <r>
    <s v="2120/3225"/>
    <n v="30.65"/>
    <n v="22.84"/>
    <x v="4"/>
    <x v="0"/>
    <d v="2022-04-06T00:00:00"/>
    <s v="GASOLINA"/>
    <x v="1"/>
    <s v="M.C. HORACIO VARELA GARCIA"/>
    <s v="ZACATECAS"/>
    <s v="PL/008"/>
    <s v="ASISTIR AL FORO EDUCACIÓN SUPERIOR "/>
    <n v="226892"/>
    <n v="227233"/>
    <n v="341"/>
  </r>
  <r>
    <s v="11026/3226"/>
    <n v="13.12"/>
    <n v="22.87"/>
    <x v="4"/>
    <x v="0"/>
    <d v="2022-04-06T00:00:00"/>
    <s v="GASOLINA"/>
    <x v="7"/>
    <s v="LIC. RICARDO LOPEZ GONZALEZ"/>
    <s v="NIEVES, JUAN ALDAMA, MIGUEL AUZA"/>
    <m/>
    <m/>
    <n v="355274"/>
    <n v="355483"/>
    <n v="209"/>
  </r>
  <r>
    <s v="2111/2112"/>
    <n v="43.76"/>
    <n v="22.86"/>
    <x v="4"/>
    <x v="0"/>
    <d v="2022-04-06T00:00:00"/>
    <s v="GASOLINA"/>
    <x v="6"/>
    <s v="LIC. JAIRO ISAAC LIRA LEYVA"/>
    <s v="MIGUEL AUZA, ZACATECAS"/>
    <s v="UED/217"/>
    <s v="IMPARTIR CLASES"/>
    <n v="329260"/>
    <n v="329397"/>
    <n v="137"/>
  </r>
  <r>
    <n v="2121"/>
    <n v="21.88"/>
    <n v="22.86"/>
    <x v="4"/>
    <x v="0"/>
    <d v="2022-04-06T00:00:00"/>
    <s v="GASOLINA"/>
    <x v="0"/>
    <s v="MTRA. MA LILIA LUNA ZUÑIGA"/>
    <s v="ZACATECAS"/>
    <s v="DG/037"/>
    <s v="ACUDA A LA SALA EULALIA GUZMÁN DE LA SECRETARÍA DE EDUCACIÓN Y ATIENDA A LA CONVOCATORIA PARA LA REUNIÓN DE OPDES"/>
    <n v="138112"/>
    <n v="138444"/>
    <n v="332"/>
  </r>
  <r>
    <s v="S/V"/>
    <s v="N/A"/>
    <s v="N/A"/>
    <x v="1"/>
    <x v="1"/>
    <d v="2022-04-07T00:00:00"/>
    <s v="N/A"/>
    <x v="4"/>
    <s v="ALVARO MANZANARES"/>
    <s v="RIO GRANDE "/>
    <s v="RM/059"/>
    <s v="LLENAR GARRAFONES DE AGUA "/>
    <m/>
    <m/>
    <n v="0"/>
  </r>
  <r>
    <s v="S/V"/>
    <s v="N/A"/>
    <s v="N/A"/>
    <x v="1"/>
    <x v="1"/>
    <d v="2022-04-07T00:00:00"/>
    <s v="N/A"/>
    <x v="7"/>
    <s v="JOSE MANUEL MORALES "/>
    <s v="RIO GRANDE"/>
    <s v="RF/023 "/>
    <s v="ACUDIR A LA SUCURSAL BANCARIA A REALIZAR DEPOSITOS "/>
    <n v="355483"/>
    <n v="355507"/>
    <n v="24"/>
  </r>
  <r>
    <s v="S/V"/>
    <s v="N/A"/>
    <s v="N/A"/>
    <x v="1"/>
    <x v="1"/>
    <d v="2022-04-07T00:00:00"/>
    <s v="N/A"/>
    <x v="6"/>
    <s v="LIC. JOSE MARIA SALAS TORRES"/>
    <s v="MIGUEL AUZA ZACATECAS"/>
    <s v="UED/221"/>
    <s v="IMPARTIR CLASES"/>
    <n v="329397"/>
    <n v="329530"/>
    <n v="133"/>
  </r>
  <r>
    <n v="2122"/>
    <n v="21.88"/>
    <n v="22.86"/>
    <x v="4"/>
    <x v="0"/>
    <d v="2022-04-07T00:00:00"/>
    <s v="GASOLINA"/>
    <x v="0"/>
    <s v="L.C. LUIS ALONSO HERRERA DIAZ"/>
    <s v="ZACATECAS"/>
    <s v="RF/021"/>
    <s v="ASISTIR A UNA CAPACITACIÓN &quot;A&quot; RELACIONADOS CON LA LEY DE TRANSPARENCIA "/>
    <n v="138444"/>
    <n v="138750"/>
    <n v="306"/>
  </r>
  <r>
    <s v="S/V"/>
    <s v="N/A"/>
    <s v="N/A"/>
    <x v="1"/>
    <x v="1"/>
    <d v="2022-04-08T00:00:00"/>
    <s v="N/A"/>
    <x v="6"/>
    <s v="CARLOS RENE  MARTINEZ GOMEZ "/>
    <s v="RIO GRANDE"/>
    <s v="SV/034"/>
    <s v="IR POR EL CONTIGENTE CIVICO DEL CECYTE"/>
    <n v="329530"/>
    <n v="329592"/>
    <n v="62"/>
  </r>
  <r>
    <n v="11027"/>
    <n v="4.1500000000000004"/>
    <n v="22.88"/>
    <x v="4"/>
    <x v="0"/>
    <d v="2022-04-13T00:00:00"/>
    <s v="GASOLINA "/>
    <x v="14"/>
    <s v="MANUEL ESCOBEDO "/>
    <s v="RIO GRANDE "/>
    <m/>
    <s v="PLANTA DE LUZ"/>
    <n v="0"/>
    <n v="0"/>
    <n v="0"/>
  </r>
  <r>
    <s v="3227/2123"/>
    <n v="30.6"/>
    <n v="22.88"/>
    <x v="4"/>
    <x v="0"/>
    <d v="2022-04-18T00:00:00"/>
    <s v="GASOLINA"/>
    <x v="0"/>
    <s v="LUIS ALONSO HERERRA DIAZ"/>
    <s v="ZACATECAS "/>
    <s v="ADM/008"/>
    <s v="ENTREGA DE INFORMACION A LA FUNCION PUBLICA "/>
    <n v="138750"/>
    <n v="139039"/>
    <n v="289"/>
  </r>
  <r>
    <s v="3228/11028"/>
    <n v="13.08"/>
    <n v="22.94"/>
    <x v="4"/>
    <x v="0"/>
    <d v="2022-04-22T00:00:00"/>
    <s v="GASOLINA"/>
    <x v="9"/>
    <s v="LIC. GLORIA ELENA MANRIQUEZ MUÑOZ "/>
    <s v="RIO GRANDE "/>
    <s v="RQ/RM018"/>
    <s v="JARDINES "/>
    <n v="0"/>
    <n v="0"/>
    <n v="0"/>
  </r>
  <r>
    <s v="2124/2125"/>
    <n v="43.5"/>
    <n v="22.988505747126435"/>
    <x v="4"/>
    <x v="0"/>
    <d v="2022-04-25T00:00:00"/>
    <s v="GASOLINA"/>
    <x v="6"/>
    <s v="ING. J. FRANCISCO RAMIREZ GARCIA "/>
    <s v="MIGUEL AUZA, ZACATECAS"/>
    <s v="UED/229"/>
    <s v="IMPARTIR CLASES"/>
    <n v="329592"/>
    <n v="329729"/>
    <n v="137"/>
  </r>
  <r>
    <s v="3232/11030"/>
    <n v="13.08"/>
    <n v="22.94"/>
    <x v="4"/>
    <x v="0"/>
    <d v="2022-04-26T00:00:00"/>
    <s v="GASOLINA"/>
    <x v="4"/>
    <s v="ALVARO MANZANARES"/>
    <s v="RIO GRANDE "/>
    <s v="RM/061"/>
    <s v="LLENAR GARRAFONES DE AGUA "/>
    <n v="417683"/>
    <n v="417706"/>
    <n v="23"/>
  </r>
  <r>
    <s v="S/V"/>
    <s v="N/A"/>
    <s v="N/A"/>
    <x v="1"/>
    <x v="1"/>
    <d v="2022-04-26T00:00:00"/>
    <s v="N/A"/>
    <x v="7"/>
    <s v="GUSTAVO PALACIOS"/>
    <s v="RIO GRANDE"/>
    <s v="RM/063"/>
    <s v="IR A COMPRAR REFACIONES PARA REPARAR CAMIONETA"/>
    <n v="355507"/>
    <n v="355549"/>
    <n v="42"/>
  </r>
  <r>
    <s v="S/V"/>
    <s v="N/A"/>
    <s v="N/A"/>
    <x v="1"/>
    <x v="1"/>
    <d v="2022-04-26T00:00:00"/>
    <s v="N/A"/>
    <x v="6"/>
    <s v="LIC. RICARDO LOPEZ GONZALEZ"/>
    <s v="MIGUEL AUZA, ZACATECAS"/>
    <s v="UED/237"/>
    <s v="IMPARTIR CLASES"/>
    <n v="329729"/>
    <n v="329874"/>
    <n v="145"/>
  </r>
  <r>
    <n v="3233"/>
    <n v="8.7200000000000006"/>
    <n v="22.94"/>
    <x v="4"/>
    <x v="0"/>
    <d v="2022-04-27T00:00:00"/>
    <s v="GASOLINA"/>
    <x v="3"/>
    <s v="JULIAN GARCIA ROMERO"/>
    <s v="EMILIANO ZAPATA MORENOES "/>
    <s v="SV/036"/>
    <s v="PROMOCION DEL ITSZN "/>
    <n v="417706"/>
    <n v="417763"/>
    <n v="57"/>
  </r>
  <r>
    <s v="3231/2133"/>
    <n v="30.52"/>
    <n v="22.94"/>
    <x v="4"/>
    <x v="0"/>
    <d v="2022-04-27T00:00:00"/>
    <s v="GASOLINA"/>
    <x v="1"/>
    <s v="LIC. JAIRO ISAAC LIRA LEYVA"/>
    <s v="ZACATECAS "/>
    <s v="LI/004"/>
    <s v="ACUDIR A UNA REUNIÓN SOBRE ESPECIALIDADES EN EL INSTITUTO TECNOLÓGICO "/>
    <n v="227233"/>
    <n v="227565"/>
    <n v="332"/>
  </r>
  <r>
    <s v="2126/2127"/>
    <n v="43.6"/>
    <n v="22.94"/>
    <x v="4"/>
    <x v="0"/>
    <d v="2022-04-27T00:00:00"/>
    <s v="GASOLINA "/>
    <x v="6"/>
    <s v="LORENZO ANTONIO DELGADO GUILLEN "/>
    <s v="MIGUEL AUZA, ZACATECAS"/>
    <m/>
    <s v="IMPARTIR CLASES"/>
    <n v="329874"/>
    <n v="330007"/>
    <n v="133"/>
  </r>
  <r>
    <n v="3234"/>
    <n v="8.7200000000000006"/>
    <n v="22.94"/>
    <x v="4"/>
    <x v="0"/>
    <d v="2022-04-27T00:00:00"/>
    <s v="GASOLINA"/>
    <x v="0"/>
    <s v="MTRA. MA LILIA LUNA ZUÑIGA"/>
    <s v="MIGUEL AUZA "/>
    <s v="DG/038"/>
    <s v="A REALIZAR ACTIVIDADES PROPIAS DE LA UNIDAD A DISTANCIA SEDE MIGUEL AUZA"/>
    <n v="139039"/>
    <n v="139182"/>
    <n v="143"/>
  </r>
  <r>
    <s v="3235/2134"/>
    <n v="29.48"/>
    <n v="23.75"/>
    <x v="1"/>
    <x v="1"/>
    <d v="2022-04-28T00:00:00"/>
    <s v="DIESEL"/>
    <x v="15"/>
    <s v="MIGUEL ADAME ROMERO"/>
    <s v="RIO GRANDE"/>
    <s v="SV/038"/>
    <s v="TRASLADAR ALUMNOS A LA EXPORIENTA"/>
    <n v="0"/>
    <n v="0"/>
    <m/>
  </r>
  <r>
    <s v="3229/11029"/>
    <n v="13.08"/>
    <n v="22.94"/>
    <x v="4"/>
    <x v="0"/>
    <d v="2022-04-29T00:00:00"/>
    <s v="GASOLINA"/>
    <x v="9"/>
    <s v="LIC. GLORIA ELENA MANRIQUEZ MUÑOZ "/>
    <s v="RIO GRANDE"/>
    <s v="RQ/RM019"/>
    <s v="JARDINES "/>
    <n v="0"/>
    <n v="0"/>
    <n v="0"/>
  </r>
  <r>
    <n v="2128"/>
    <n v="21.81"/>
    <n v="22.94"/>
    <x v="4"/>
    <x v="0"/>
    <d v="2022-04-29T00:00:00"/>
    <s v="GASOLINA"/>
    <x v="5"/>
    <s v="ARQ. TEODORO HERNANDEZ RIOS"/>
    <s v="MIGUEL AUZA, ZACATECAS"/>
    <s v="UED/258"/>
    <s v="IMPARTIR CLASES"/>
    <n v="227565"/>
    <n v="227703"/>
    <n v="138"/>
  </r>
  <r>
    <s v="S/V"/>
    <s v="N/A"/>
    <s v="N/A"/>
    <x v="4"/>
    <x v="0"/>
    <d v="2022-04-29T00:00:00"/>
    <s v="GASOLINA"/>
    <x v="7"/>
    <s v="MANUEL MORALES "/>
    <s v="RIO GRANDE "/>
    <s v="CC/002"/>
    <s v="COMPRAS"/>
    <n v="355549"/>
    <n v="355568"/>
    <n v="19"/>
  </r>
  <r>
    <s v="S/V"/>
    <s v="N/A"/>
    <s v="N/A"/>
    <x v="5"/>
    <x v="0"/>
    <d v="2022-05-02T00:00:00"/>
    <s v="GASOLINA"/>
    <x v="4"/>
    <s v="ALVARO MANZANARES"/>
    <s v="RIO GRANDE "/>
    <s v="RM/064"/>
    <s v="LLENAR GARRAFONES DE AGUA "/>
    <n v="417763"/>
    <n v="417789"/>
    <n v="26"/>
  </r>
  <r>
    <s v="2129/2130"/>
    <n v="43.54"/>
    <n v="22.97"/>
    <x v="5"/>
    <x v="0"/>
    <d v="2022-05-02T00:00:00"/>
    <s v="GASOLINA"/>
    <x v="6"/>
    <s v="LIC. IGNACIO GOMEZ BAEZ "/>
    <s v="MIGUEL AUZA, ZACATECAS"/>
    <s v="UED/262"/>
    <s v="IMPARTIR CLASES"/>
    <n v="330007"/>
    <n v="330139"/>
    <n v="132"/>
  </r>
  <r>
    <s v="3237/11031"/>
    <n v="13.07"/>
    <n v="22.98"/>
    <x v="5"/>
    <x v="0"/>
    <d v="2022-05-02T00:00:00"/>
    <s v="GASOLINA"/>
    <x v="0"/>
    <s v="MTRA. MA LILIA LUNA ZUÑIGA "/>
    <s v="ZACATECAS"/>
    <s v="DG/039"/>
    <s v="ACUDA A LA PRESENTACIÓN DEL &quot;PROGRAMA DE IMPULSO A LA EQUIDAD DE GÉNERO EN LAS ÁREA STEM&quot; QUE SE REALIZARÁ EN LA SALA MAGNA DEL CENTRO PLATERO"/>
    <n v="139182"/>
    <n v="139505"/>
    <n v="323"/>
  </r>
  <r>
    <s v="11032/3238"/>
    <n v="13.07"/>
    <n v="22.97"/>
    <x v="5"/>
    <x v="0"/>
    <d v="2022-05-03T00:00:00"/>
    <s v="GASOLINA"/>
    <x v="9"/>
    <s v="LIC. GLORIA ELENA MANRIQUEZ MUÑOZ "/>
    <s v="RIO GRANDE "/>
    <s v="RQ"/>
    <s v="JARDINES "/>
    <n v="0"/>
    <n v="0"/>
    <n v="0"/>
  </r>
  <r>
    <s v="11033/3239"/>
    <n v="13.07"/>
    <n v="22.97"/>
    <x v="5"/>
    <x v="0"/>
    <d v="2022-05-03T00:00:00"/>
    <s v="GASOLINA"/>
    <x v="9"/>
    <s v="LIC. GLORIA ELENA MANRIQUEZ MUÑOZ "/>
    <s v="MIGUEL AUZA, ZACATECAS"/>
    <s v="RQ"/>
    <s v="JARDINES "/>
    <n v="0"/>
    <n v="0"/>
    <n v="0"/>
  </r>
  <r>
    <s v="S/V"/>
    <s v="N/A"/>
    <s v="N/A"/>
    <x v="5"/>
    <x v="0"/>
    <d v="2022-05-03T00:00:00"/>
    <s v="GASOLINA"/>
    <x v="7"/>
    <s v="CESAR ROLANDO RAMIREZ LEYVA"/>
    <s v="RIO GRANDE "/>
    <m/>
    <m/>
    <m/>
    <m/>
    <n v="0"/>
  </r>
  <r>
    <s v="3241/11034"/>
    <n v="13.07"/>
    <n v="22.97"/>
    <x v="5"/>
    <x v="0"/>
    <d v="2022-05-03T00:00:00"/>
    <s v="GASOLINA"/>
    <x v="7"/>
    <s v="JOSE MANUEL MORALES "/>
    <s v="RIO GRANDE "/>
    <s v="RPSS/007"/>
    <s v="RECOGER LONAS DE EVENTO INNOVATEC"/>
    <n v="355588"/>
    <n v="355607"/>
    <n v="19"/>
  </r>
  <r>
    <s v="S/V"/>
    <s v="N/A"/>
    <s v="N/A"/>
    <x v="5"/>
    <x v="0"/>
    <d v="2022-05-03T00:00:00"/>
    <s v="GASOLINA"/>
    <x v="6"/>
    <s v="L.C. IVAN DE JESUS GARCIA ZAMORA "/>
    <s v="MIGUEL AUZA, ZACATECAS"/>
    <s v="UED/262"/>
    <s v="IMPARTIR CLASES"/>
    <n v="330139"/>
    <n v="330271"/>
    <n v="132"/>
  </r>
  <r>
    <s v="2136/2137/2138/2139"/>
    <n v="82.99"/>
    <n v="24.1"/>
    <x v="1"/>
    <x v="1"/>
    <d v="2022-05-04T00:00:00"/>
    <s v="DIESEL"/>
    <x v="15"/>
    <s v="MIGUEL ADAME "/>
    <s v="MIGUEL AUZA, ZACATECAS"/>
    <s v="UED/305"/>
    <s v="TRASLADO DE DOCENTES Y ALUMNOS AL EVENTO INNOVATEC"/>
    <n v="0"/>
    <n v="0"/>
    <n v="0"/>
  </r>
  <r>
    <s v="2131/2132"/>
    <n v="43.59"/>
    <n v="22.94"/>
    <x v="5"/>
    <x v="0"/>
    <d v="2022-05-04T00:00:00"/>
    <s v="GASOLINA"/>
    <x v="1"/>
    <s v="LIC. JAIRO ISAAC LIRA LEYVA"/>
    <s v="MIGUEL AUZA, ZACATECAS"/>
    <s v="UED/276"/>
    <s v="IMPARTIR CLASES"/>
    <n v="227703"/>
    <n v="227835"/>
    <n v="132"/>
  </r>
  <r>
    <n v="2142"/>
    <n v="21.8"/>
    <n v="22.94"/>
    <x v="5"/>
    <x v="0"/>
    <d v="2022-05-05T00:00:00"/>
    <s v="GASOLINA"/>
    <x v="0"/>
    <s v="M.C. HORACIO VARELA GARCIA"/>
    <s v="ZACATECAS"/>
    <s v="PL/010"/>
    <s v="ASISTIR A CAPACITACIÓN DE LINEAMIENTOS PARA EL 1ER INFORME DE GOBIERNO "/>
    <n v="139505"/>
    <n v="139815"/>
    <n v="310"/>
  </r>
  <r>
    <s v="S/V"/>
    <s v="N/A"/>
    <s v="N/A"/>
    <x v="1"/>
    <x v="1"/>
    <d v="2022-05-06T00:00:00"/>
    <s v="N/A"/>
    <x v="4"/>
    <s v="GUILLERMO RIVERA "/>
    <s v="RIO GRANDE "/>
    <s v="RM/069"/>
    <s v="IR AL BASUDERO"/>
    <n v="417815"/>
    <n v="417828"/>
    <n v="13"/>
  </r>
  <r>
    <s v="S/V"/>
    <s v="N/A"/>
    <s v="N/A"/>
    <x v="1"/>
    <x v="1"/>
    <d v="2022-05-06T00:00:00"/>
    <s v="N/A"/>
    <x v="3"/>
    <s v="ALVARO MANZANARES"/>
    <s v="RIO GRANDE "/>
    <s v="RM/066"/>
    <s v="LLENAR GARRAFONES DE AGUA "/>
    <n v="417789"/>
    <n v="417815"/>
    <n v="26"/>
  </r>
  <r>
    <n v="3230"/>
    <n v="8.7100000000000009"/>
    <n v="22.97"/>
    <x v="5"/>
    <x v="0"/>
    <d v="2022-05-06T00:00:00"/>
    <s v="GASOLINA"/>
    <x v="1"/>
    <s v="ARQ. TEODORO HERNANDEZ RIOS"/>
    <s v="MIGUEL AUZA, ZACATECAS"/>
    <s v="UED/282"/>
    <s v="IMPARTIR CLASES"/>
    <n v="227835"/>
    <n v="227973"/>
    <n v="138"/>
  </r>
  <r>
    <s v="S/V"/>
    <s v="N/A"/>
    <s v="N/A"/>
    <x v="1"/>
    <x v="1"/>
    <d v="2022-05-06T00:00:00"/>
    <s v="N/A"/>
    <x v="7"/>
    <s v="GUILLERMO RIVERA "/>
    <s v="RIO GRANDE "/>
    <s v="RF/025"/>
    <s v="ACUDIR A LA SUCURSAL BANCARIA "/>
    <n v="355626"/>
    <n v="355645"/>
    <n v="19"/>
  </r>
  <r>
    <s v="S/V"/>
    <s v="N/A"/>
    <s v="N/A"/>
    <x v="5"/>
    <x v="0"/>
    <d v="2022-05-09T00:00:00"/>
    <s v="GASOLINA"/>
    <x v="4"/>
    <s v="CARLOS RIVAS "/>
    <s v="RIO GRANDE "/>
    <s v="RH/007"/>
    <s v="RECOGER COMIDA DEL DIA DE LAS MADRES"/>
    <n v="417828"/>
    <n v="417874"/>
    <n v="46"/>
  </r>
  <r>
    <n v="0"/>
    <m/>
    <m/>
    <x v="5"/>
    <x v="0"/>
    <d v="2022-05-09T00:00:00"/>
    <s v="GASOLINA "/>
    <x v="4"/>
    <s v="CARLOS RIVAS"/>
    <s v="RIO GRANDE "/>
    <m/>
    <m/>
    <n v="417828"/>
    <n v="417874"/>
    <n v="46"/>
  </r>
  <r>
    <n v="2143"/>
    <n v="21.77"/>
    <n v="22.97"/>
    <x v="5"/>
    <x v="0"/>
    <d v="2022-05-09T00:00:00"/>
    <s v="GASOLINA"/>
    <x v="5"/>
    <s v="ING. J. FRANCISCO RAMIREZ GARCIA "/>
    <s v="MIGUEL AUZA"/>
    <s v="UED/283"/>
    <s v="IMPARTIR CLASES "/>
    <n v="227973"/>
    <n v="228111"/>
    <n v="138"/>
  </r>
  <r>
    <s v="S/V"/>
    <s v="N/A"/>
    <s v="N/A"/>
    <x v="5"/>
    <x v="0"/>
    <d v="2022-05-09T00:00:00"/>
    <s v="GASOLINA"/>
    <x v="5"/>
    <s v="MANUEL ESCOBEDO "/>
    <s v="MIGUEL AUZA, ZACATECAS"/>
    <s v="UED/310"/>
    <s v="TRASLADO A LA UNIDAD DE MIGUEL AUZA"/>
    <n v="228111"/>
    <n v="228243"/>
    <n v="132"/>
  </r>
  <r>
    <s v="2140/2141"/>
    <n v="43.5"/>
    <n v="22.97"/>
    <x v="5"/>
    <x v="0"/>
    <d v="2022-05-09T00:00:00"/>
    <s v="GASOLINA"/>
    <x v="6"/>
    <s v="LUIS FERNANDO TERRONES FRAIRE"/>
    <s v="MIGUEL AUZA, ZACATECAS"/>
    <s v="SV/042"/>
    <s v="IMPARTIR CLASES"/>
    <n v="330271"/>
    <n v="330426"/>
    <n v="155"/>
  </r>
  <r>
    <n v="2145"/>
    <n v="21.78"/>
    <n v="22.97"/>
    <x v="5"/>
    <x v="0"/>
    <d v="2022-05-10T00:00:00"/>
    <s v="GASOLINA"/>
    <x v="0"/>
    <s v="L.C. LUIS ALONSO HERRERA DIAZ"/>
    <s v="ZACATECAS "/>
    <s v="ADM/009"/>
    <s v="ENTREGA DE INFORMACION A LA FUNCION PUBLICA "/>
    <n v="139815"/>
    <n v="140110"/>
    <n v="295"/>
  </r>
  <r>
    <s v="S/V"/>
    <s v="N/A"/>
    <s v="N/A"/>
    <x v="1"/>
    <x v="1"/>
    <d v="2022-05-11T00:00:00"/>
    <s v="N/A"/>
    <x v="8"/>
    <s v="GUILLERMO RIVERA "/>
    <s v="RIO GRANDE"/>
    <s v="RM/071"/>
    <s v="IR AL BASUDERO"/>
    <n v="310917"/>
    <n v="310947"/>
    <n v="30"/>
  </r>
  <r>
    <s v="S/V"/>
    <s v="N/A"/>
    <s v="N/A"/>
    <x v="1"/>
    <x v="1"/>
    <d v="2022-05-11T00:00:00"/>
    <s v="N/A"/>
    <x v="6"/>
    <s v="LORENZO ANTONIO DELGADO GUILLEN "/>
    <s v="MIGUEL AUZA, ZACATECAS"/>
    <s v="UED/294"/>
    <s v="IMPARTIR CLASES"/>
    <n v="330426"/>
    <n v="330571"/>
    <n v="145"/>
  </r>
  <r>
    <n v="2144"/>
    <n v="21.78"/>
    <n v="22.97"/>
    <x v="5"/>
    <x v="0"/>
    <d v="2022-05-11T00:00:00"/>
    <s v="GASOLINA"/>
    <x v="0"/>
    <s v="LIC. PEDRO MURO ZUÑIGA"/>
    <s v="ZACATECAS"/>
    <s v="SV/043"/>
    <s v="ASISTIR A REUNIÓN "/>
    <n v="140110"/>
    <n v="140392"/>
    <n v="282"/>
  </r>
  <r>
    <s v="S/V"/>
    <s v="N/A"/>
    <s v="N/A"/>
    <x v="1"/>
    <x v="1"/>
    <d v="2022-05-12T00:00:00"/>
    <s v="N/A"/>
    <x v="4"/>
    <s v="ALVARO MANZANARES"/>
    <s v="RIO GRANDE "/>
    <s v="RM/073"/>
    <s v="LLENAR GARRAFONES DE AGUA "/>
    <n v="417874"/>
    <n v="417904"/>
    <n v="30"/>
  </r>
  <r>
    <s v="2146/3243"/>
    <n v="30.5"/>
    <n v="22.97"/>
    <x v="5"/>
    <x v="0"/>
    <d v="2022-05-12T00:00:00"/>
    <s v="GASOLINA"/>
    <x v="5"/>
    <s v="LORENZO ANTONIO DELGADO GUILLEN "/>
    <s v="SANTA CLARA, DURANGO"/>
    <s v="SV/045"/>
    <s v="PROMOCION DEL ITSZN "/>
    <n v="228243"/>
    <n v="228454"/>
    <n v="211"/>
  </r>
  <r>
    <s v="S/V"/>
    <s v="N/A"/>
    <s v="N/A"/>
    <x v="1"/>
    <x v="1"/>
    <d v="2022-05-12T00:00:00"/>
    <s v="N/A"/>
    <x v="6"/>
    <s v="LIC. JOSE MARIA SALAS TORRES"/>
    <s v="MIGUEL AUZA, ZACATECAS"/>
    <s v="UED/297"/>
    <s v="IMPARTIR CLASES "/>
    <n v="330571"/>
    <n v="330704"/>
    <n v="133"/>
  </r>
  <r>
    <s v="S/V"/>
    <s v="N/A"/>
    <s v="N/A"/>
    <x v="1"/>
    <x v="1"/>
    <d v="2022-05-13T00:00:00"/>
    <s v="N/A"/>
    <x v="8"/>
    <s v="CARLOS RIVAS "/>
    <s v="RIO GRANDE "/>
    <s v="RM/075"/>
    <s v="IR AL BASUDERO"/>
    <n v="310947"/>
    <n v="310965"/>
    <n v="18"/>
  </r>
  <r>
    <n v="3240"/>
    <n v="8.7100000000000009"/>
    <n v="22.97"/>
    <x v="5"/>
    <x v="0"/>
    <d v="2022-05-13T00:00:00"/>
    <s v="GASOLINA"/>
    <x v="5"/>
    <s v="ARQ. TEODORO HERNANDEZ RIOS"/>
    <s v="MIGUEL AUZA, ZACATECAS"/>
    <s v="UED/304"/>
    <s v="IMPARTIR CLASES"/>
    <n v="228454"/>
    <n v="228592"/>
    <n v="138"/>
  </r>
  <r>
    <n v="2148"/>
    <n v="21.77"/>
    <n v="22.97"/>
    <x v="5"/>
    <x v="0"/>
    <d v="2022-05-13T00:00:00"/>
    <s v="GASOLINA"/>
    <x v="5"/>
    <s v="LIC. MANUEL IGNACIO SALAS GUZMAN "/>
    <s v="FRESNILLO "/>
    <s v="DIA/016"/>
    <s v="RECOGER OBSEQUIOS DEL DIA DEL MAESTRO "/>
    <n v="228592"/>
    <n v="228777"/>
    <n v="185"/>
  </r>
  <r>
    <s v="S/V"/>
    <s v="N/A"/>
    <s v="N/A"/>
    <x v="1"/>
    <x v="1"/>
    <d v="2022-05-13T00:00:00"/>
    <s v="N/A"/>
    <x v="7"/>
    <s v="JOSE MANUEL MORALES "/>
    <s v="RIO GRANDE "/>
    <s v="RF/026"/>
    <s v="ACUDIR A LA SUCURSAL BANCARIA"/>
    <n v="355645"/>
    <n v="355677"/>
    <n v="32"/>
  </r>
  <r>
    <s v="S/V"/>
    <s v="N/A"/>
    <s v="N/A"/>
    <x v="5"/>
    <x v="0"/>
    <d v="2022-05-13T00:00:00"/>
    <s v="GASOLINA "/>
    <x v="6"/>
    <s v="GUILLERMO RIVERA "/>
    <s v="RIO GRANDE "/>
    <s v="SV/047"/>
    <s v="TRASLADO DE ALUMNOS DEL ENCUENTRO DEPORTIVO "/>
    <n v="330704"/>
    <n v="330747"/>
    <n v="43"/>
  </r>
  <r>
    <n v="2147"/>
    <n v="21.78"/>
    <n v="22.97"/>
    <x v="5"/>
    <x v="0"/>
    <d v="2022-05-13T00:00:00"/>
    <s v="GASOLINA"/>
    <x v="0"/>
    <s v="CARLOS RENE  MARTINEZ GOMEZ "/>
    <s v="ZACATECAS"/>
    <s v="SE/002"/>
    <s v=" LLEVAR A LA JEFA DE CONTROL ESCOLAR A RECOGER TÍTULOS PROFESIONALES Y CERTIFICADOS DE ESTUDIO"/>
    <n v="140392"/>
    <n v="140712"/>
    <n v="320"/>
  </r>
  <r>
    <s v="2149/2150"/>
    <n v="43.54"/>
    <n v="22.97"/>
    <x v="5"/>
    <x v="0"/>
    <d v="2022-05-16T00:00:00"/>
    <s v="GASOLINA"/>
    <x v="6"/>
    <s v="LIC. IGNACIO GOMEZ BAEZ "/>
    <s v="MIGUEL AUZA, ZACATECAS"/>
    <s v="UED/314"/>
    <s v="IMPARTIR CLASES"/>
    <n v="330747"/>
    <n v="330892"/>
    <n v="145"/>
  </r>
  <r>
    <s v="S/V"/>
    <s v="N/A"/>
    <s v="N/A"/>
    <x v="1"/>
    <x v="1"/>
    <d v="2022-05-17T00:00:00"/>
    <s v="N/A"/>
    <x v="4"/>
    <s v="ALVARO MANZANARES"/>
    <s v="RIO GRANDE "/>
    <s v="RM/078"/>
    <s v="LLENAR GARRAFONES DE AGUA "/>
    <n v="417904"/>
    <n v="417928"/>
    <n v="24"/>
  </r>
  <r>
    <s v="S/V"/>
    <s v="N/A"/>
    <s v="N/A"/>
    <x v="1"/>
    <x v="1"/>
    <d v="2022-05-17T00:00:00"/>
    <s v="N/A"/>
    <x v="6"/>
    <s v="L.C. IVAN DE JESUS GARCIA ZAMORA "/>
    <s v="MIGUEL AUZA, ZACATECAS"/>
    <s v="UED/324"/>
    <s v="IMPARTIR CLASES"/>
    <n v="330892"/>
    <n v="331025"/>
    <n v="133"/>
  </r>
  <r>
    <n v="2153"/>
    <n v="20.75"/>
    <n v="24.1"/>
    <x v="1"/>
    <x v="1"/>
    <d v="2022-05-18T00:00:00"/>
    <s v="DIESEL "/>
    <x v="15"/>
    <s v="MIGUEL ADAME "/>
    <s v="MORONES"/>
    <s v="SV/048"/>
    <s v="TRASLADAR AL GRUPO DE DANZA "/>
    <n v="0"/>
    <n v="0"/>
    <n v="0"/>
  </r>
  <r>
    <s v="3246/11037"/>
    <n v="13.08"/>
    <n v="22.97"/>
    <x v="5"/>
    <x v="0"/>
    <d v="2022-05-18T00:00:00"/>
    <s v="GASOLINA "/>
    <x v="7"/>
    <s v="JOSE MANUEL MORALES "/>
    <s v="RIO GRANDE "/>
    <s v="RF/027 "/>
    <s v="IR AL BANCO "/>
    <n v="355677"/>
    <n v="355696"/>
    <n v="19"/>
  </r>
  <r>
    <s v="2151/2152"/>
    <n v="43.535045711797999"/>
    <n v="22.97"/>
    <x v="5"/>
    <x v="0"/>
    <d v="2022-05-18T00:00:00"/>
    <s v="GASOLINA "/>
    <x v="6"/>
    <s v="LIC. JAIRO ISAAC LIRA LEYVA"/>
    <s v="MIGUEL AUZA, ZACATECAS"/>
    <s v="UED/327"/>
    <s v="IMPARTIR CLASES"/>
    <n v="331025"/>
    <n v="331157"/>
    <n v="132"/>
  </r>
  <r>
    <n v="2154"/>
    <n v="21.78"/>
    <n v="22.97"/>
    <x v="5"/>
    <x v="0"/>
    <d v="2022-05-18T00:00:00"/>
    <s v="GASOLINA "/>
    <x v="0"/>
    <s v="L.C. LUIS ALONSO HERRERA DIAZ"/>
    <s v="ZACATECAS "/>
    <s v="ADM/010"/>
    <s v="ASISTIR A LA TOMA DE PROTESTA DE LEY A LOS INTEGRANTES DE LOS COMITÉS DE ÉTICA"/>
    <n v="140712"/>
    <n v="141022"/>
    <n v="310"/>
  </r>
  <r>
    <n v="2161"/>
    <n v="21.78"/>
    <n v="22.97"/>
    <x v="5"/>
    <x v="0"/>
    <d v="2022-05-19T00:00:00"/>
    <s v="GASOLINA"/>
    <x v="4"/>
    <s v="CARLOS RIVAS"/>
    <s v="RIO GRANDE"/>
    <s v="RM/080"/>
    <s v="LLENAR GARRAFONES DE AGUA "/>
    <n v="417928"/>
    <n v="417953"/>
    <n v="25"/>
  </r>
  <r>
    <n v="2162"/>
    <m/>
    <m/>
    <x v="5"/>
    <x v="0"/>
    <d v="2022-05-19T00:00:00"/>
    <s v="GASOLINA"/>
    <x v="8"/>
    <s v="GUILLERMO RIVERA "/>
    <s v="RIO GRANDE "/>
    <s v="RM/082"/>
    <s v="LLEVAR LA BASURA AL TIRADERO MUNICIPAL "/>
    <n v="310965.90000000002"/>
    <n v="310985.3"/>
    <n v="19.399999999965075"/>
  </r>
  <r>
    <s v="3247/11038"/>
    <n v="13.06"/>
    <n v="22.97"/>
    <x v="5"/>
    <x v="0"/>
    <d v="2022-05-19T00:00:00"/>
    <s v="GASOLINA"/>
    <x v="9"/>
    <s v="GUILLERMO RIVERA "/>
    <s v="RIO GRANDE "/>
    <s v="RQ024"/>
    <s v="JARDINES "/>
    <n v="0"/>
    <n v="0"/>
    <n v="0"/>
  </r>
  <r>
    <s v="3248/11039"/>
    <n v="13.06"/>
    <n v="22.97"/>
    <x v="5"/>
    <x v="0"/>
    <d v="2022-05-19T00:00:00"/>
    <s v="GASOLINA"/>
    <x v="9"/>
    <s v="GUILLERMO RIVERA "/>
    <s v="RIO GRANDE "/>
    <s v="RQ/027"/>
    <s v="JARDINES "/>
    <n v="0"/>
    <n v="0"/>
    <n v="0"/>
  </r>
  <r>
    <s v="S/V"/>
    <s v="N/A"/>
    <s v="N/A"/>
    <x v="1"/>
    <x v="1"/>
    <d v="2022-05-19T00:00:00"/>
    <s v="N/A"/>
    <x v="6"/>
    <s v="LIC. JOSE MARIA SALAS TORRES"/>
    <s v="MIGUEL AUZA, ZACATECAS"/>
    <s v="UED/332"/>
    <s v="IMPARTIR CLASES"/>
    <n v="331157"/>
    <n v="331295"/>
    <n v="138"/>
  </r>
  <r>
    <s v="S/V"/>
    <s v="N/A"/>
    <s v="N/A"/>
    <x v="5"/>
    <x v="0"/>
    <d v="2022-05-20T00:00:00"/>
    <s v="GASOLINA"/>
    <x v="4"/>
    <s v="JOSE MANUEL MORALES "/>
    <s v="RIO GRANDE "/>
    <s v="RM/084"/>
    <s v="IR A ESTAFETA A LLEVAR UN PAQUETE "/>
    <n v="417953"/>
    <n v="417983"/>
    <n v="30"/>
  </r>
  <r>
    <n v="2156"/>
    <n v="21.78"/>
    <n v="22.97"/>
    <x v="1"/>
    <x v="1"/>
    <d v="2022-05-20T00:00:00"/>
    <s v="DIESEL"/>
    <x v="15"/>
    <s v="MIGUEL ADAME "/>
    <s v="RIO GRANDE (TETILLAS) "/>
    <s v="SV/050"/>
    <s v="TRASLADAR AL GRUPO DE DANZA "/>
    <n v="0"/>
    <n v="0"/>
    <n v="0"/>
  </r>
  <r>
    <n v="3244"/>
    <n v="8.61"/>
    <n v="23.24"/>
    <x v="5"/>
    <x v="0"/>
    <d v="2022-05-20T00:00:00"/>
    <s v="GASOLINA"/>
    <x v="5"/>
    <s v="ARQ. TEODORO HERNANDEZ RIOS"/>
    <s v="MIGUEL AUZA, ZACATECAS"/>
    <s v="UED/339"/>
    <s v="IMPARTIR CLASES"/>
    <n v="228777"/>
    <n v="228910"/>
    <n v="133"/>
  </r>
  <r>
    <n v="2164"/>
    <n v="21.77"/>
    <n v="22.97"/>
    <x v="5"/>
    <x v="0"/>
    <d v="2022-05-20T00:00:00"/>
    <s v="GASOLINA"/>
    <x v="0"/>
    <s v="M.C. HORACIO VARELA GARCIA"/>
    <s v="ZACATECAS"/>
    <s v="PL/011"/>
    <s v="ASISTIR A LA CONFERENCIA &quot;INDICADORES DE MEJORA CONTINUA DE LA EDUCACIÓN DE ZACATECAS "/>
    <n v="141022"/>
    <n v="141349"/>
    <n v="327"/>
  </r>
  <r>
    <s v="3249/3250"/>
    <n v="17.399999999999999"/>
    <n v="22.97"/>
    <x v="5"/>
    <x v="0"/>
    <d v="2022-05-23T00:00:00"/>
    <s v="GASOLINA"/>
    <x v="5"/>
    <s v="CARLOS RENE  MARTINEZ GOMEZ "/>
    <s v="FRESNILLO "/>
    <s v="RH/009"/>
    <s v="ACUDIR A LA SUBDELEGACIÓN DE FRESNILLO DEL IMSS"/>
    <n v="228910"/>
    <n v="229094"/>
    <n v="184"/>
  </r>
  <r>
    <n v="2165"/>
    <n v="21.77"/>
    <n v="22.97"/>
    <x v="5"/>
    <x v="0"/>
    <d v="2022-05-23T00:00:00"/>
    <s v="GASOLINA"/>
    <x v="0"/>
    <s v="L.C. LUIS ALONSO HERRERA DIAZ"/>
    <s v="ZACATECAS"/>
    <s v="ADM/011"/>
    <s v="ENTREGA DE INFORMACION A LA FUNCION PUBLICA "/>
    <n v="141349"/>
    <n v="141634"/>
    <n v="285"/>
  </r>
  <r>
    <s v="S/V"/>
    <s v="N/A"/>
    <s v="N/A"/>
    <x v="1"/>
    <x v="1"/>
    <d v="2022-05-24T00:00:00"/>
    <s v="N/A"/>
    <x v="4"/>
    <s v="ING. JULIAN GARCIA ROMERO"/>
    <s v="FRANCISCO R. MURGUIA NIEVES"/>
    <s v="SV/054"/>
    <s v="PROMOCION DEL ITSZN "/>
    <n v="417983"/>
    <n v="418043"/>
    <n v="60"/>
  </r>
  <r>
    <n v="2163"/>
    <n v="21.77"/>
    <n v="23.97"/>
    <x v="5"/>
    <x v="0"/>
    <d v="2022-05-24T00:00:00"/>
    <s v="GASOLINA"/>
    <x v="5"/>
    <s v="ALEJANDRO SALDIVAR CUELLAR "/>
    <s v="FRESNILLO "/>
    <s v="DAC/001"/>
    <s v="IMPARTIR UNA CONFERENCIA"/>
    <n v="229094"/>
    <n v="229249"/>
    <n v="155"/>
  </r>
  <r>
    <s v="2157/2158"/>
    <n v="43.54"/>
    <n v="22.97"/>
    <x v="5"/>
    <x v="0"/>
    <d v="2022-05-24T00:00:00"/>
    <s v="GASOLINA "/>
    <x v="6"/>
    <s v="L.C. IVAN DE JESUS GARCIA ZAMORA "/>
    <s v="MIGUEL AUZA, ZACATECAS"/>
    <s v="UED/353"/>
    <s v="IMPARTIR CLASES"/>
    <n v="331295"/>
    <n v="331452"/>
    <n v="157"/>
  </r>
  <r>
    <n v="2155"/>
    <n v="21.76"/>
    <n v="22.98"/>
    <x v="5"/>
    <x v="0"/>
    <d v="2022-05-24T00:00:00"/>
    <s v="GASOLINA"/>
    <x v="0"/>
    <s v="MTRA. MA LILIA LUNA ZUÑIGA"/>
    <s v="ZACATECAS"/>
    <s v="DG/042"/>
    <s v="ACUDA A LAS INSTALACIONES DE LA SECRETARÍA DE EDUCACIÓN A UNA REUNIÓN DE TRABAJO CON LA SECRETARIA DE EDUCACIÓN MEDIA Y SUPERIOR"/>
    <n v="141634"/>
    <n v="141964"/>
    <n v="330"/>
  </r>
  <r>
    <s v="S/V"/>
    <s v="N/A"/>
    <s v="N/A"/>
    <x v="1"/>
    <x v="1"/>
    <d v="2022-05-25T00:00:00"/>
    <s v="N/A"/>
    <x v="4"/>
    <s v="ALVARO MANZANARES"/>
    <s v="RIO GRANDE "/>
    <s v="RM/086"/>
    <s v="LLENAR GARRAFONES DE AGUA "/>
    <n v="418043"/>
    <n v="418067"/>
    <n v="24"/>
  </r>
  <r>
    <s v="S/V"/>
    <s v="N/A"/>
    <s v="N/A"/>
    <x v="1"/>
    <x v="1"/>
    <d v="2022-05-25T00:00:00"/>
    <s v="N/A"/>
    <x v="7"/>
    <s v="J. GUADALUPE GARCÍA LÓPEZ"/>
    <s v="RIO GRANDE"/>
    <s v="RM/088"/>
    <s v="LLEVAR PAQUETERIA A ESTAFETA Y REALIZAR COMPRAS PARA EL EVENTO DEL DIA DEL ESTUDIANTE"/>
    <n v="355696"/>
    <n v="355743"/>
    <n v="47"/>
  </r>
  <r>
    <s v="2159/2160"/>
    <n v="43.54"/>
    <n v="22.97"/>
    <x v="5"/>
    <x v="0"/>
    <d v="2022-05-25T00:00:00"/>
    <s v="GASOLINA "/>
    <x v="6"/>
    <s v="LIC. JAIRO ISAAC LIRA LEYVA"/>
    <s v="MIGUEL AUZA, ZACATECAS"/>
    <s v="UED/357"/>
    <s v="IMPARTIR CLASES"/>
    <n v="331452"/>
    <n v="331597"/>
    <n v="145"/>
  </r>
  <r>
    <s v="11036/3251"/>
    <n v="12.91"/>
    <n v="23.24"/>
    <x v="5"/>
    <x v="0"/>
    <d v="2022-05-25T00:00:00"/>
    <s v="GASOLINA"/>
    <x v="0"/>
    <s v="L.C. LUIS ALONSO HERRERA DIAZ"/>
    <s v="FRESNILLO "/>
    <s v="ADM/012"/>
    <s v="ACUDA A LA INSTITUCIÓN FINANCIERA CITIBANAMEX A RECOGER LA CHEQUERA DEL PRODEP 2021, Y A LA SUBDELEGACIÓN DEL IMSS PARA EL TRÁMITE DE LA FIRMA"/>
    <n v="141964"/>
    <n v="142151"/>
    <n v="187"/>
  </r>
  <r>
    <s v="2167/2168/2169/2170"/>
    <n v="79.72"/>
    <n v="25.09"/>
    <x v="1"/>
    <x v="1"/>
    <d v="2022-05-26T00:00:00"/>
    <s v="DIESEL"/>
    <x v="15"/>
    <s v="MIGUEL ADAME "/>
    <s v="MIGUEL AUZA, ZACATECAS"/>
    <s v="DDC/001"/>
    <s v="TRASLADO DE ALUMNOS DEL TECNM CAMPUS ZACATECAS NORTE SEDE MIGUEL AUZA, A LAS INSTALACIONES DEL PLANTEL RIO GRANDE "/>
    <n v="0"/>
    <n v="0"/>
    <n v="0"/>
  </r>
  <r>
    <n v="2166"/>
    <n v="21.52"/>
    <n v="23.24"/>
    <x v="5"/>
    <x v="0"/>
    <d v="2022-05-26T00:00:00"/>
    <s v="GASOLINA"/>
    <x v="0"/>
    <s v="LIC. MANUEL IGNACIO SALAS GUZMAN "/>
    <s v="JEREZ, ZACATECAS"/>
    <s v="SPI/013"/>
    <s v="SEGUIMIENTO DE FIRMA DE CONVENIO CON EL TECNOLÓGICO DE JEREZ ZAC.."/>
    <n v="142151"/>
    <n v="142535"/>
    <n v="384"/>
  </r>
  <r>
    <s v="S/V"/>
    <s v="N/A"/>
    <s v="N/A"/>
    <x v="1"/>
    <x v="1"/>
    <d v="2022-05-27T00:00:00"/>
    <s v="N/A"/>
    <x v="4"/>
    <s v="JOSE MANUEL MORALES "/>
    <s v="RIO GRANDE"/>
    <s v="RF/029"/>
    <s v="ACUDIR A LA SUCURSAL BANCARIA A REALIZAR DEPOSITOS "/>
    <n v="418068"/>
    <n v="418090"/>
    <n v="22"/>
  </r>
  <r>
    <s v="2171/2172/2173/2174"/>
    <n v="79.72"/>
    <n v="25.09"/>
    <x v="1"/>
    <x v="1"/>
    <d v="2022-05-27T00:00:00"/>
    <s v="DIESEL "/>
    <x v="15"/>
    <s v="MIGUEL ADAME "/>
    <s v="MIGUEL AUZA, ZACATECAS"/>
    <s v="LCO/002"/>
    <s v="TRASLADO DE ALUMNOS DE LA CARRERA DE CONTADOR PÚBLICO UNIDAD A DISTANCIA AL EVENTO DEL CONTADOR PÚBLICO "/>
    <n v="0"/>
    <n v="0"/>
    <n v="0"/>
  </r>
  <r>
    <n v="3245"/>
    <n v="8.6199999999999992"/>
    <n v="23.22"/>
    <x v="5"/>
    <x v="0"/>
    <d v="2022-05-27T00:00:00"/>
    <s v="GASOLINA "/>
    <x v="5"/>
    <s v="ARQ. TEODORO HERNANDEZ RIOS"/>
    <s v="MIGUEL AUZA, ZACATECAS"/>
    <s v="UED/369"/>
    <s v="IMPARTIR CLASES"/>
    <n v="229249"/>
    <n v="229387"/>
    <n v="138"/>
  </r>
  <r>
    <n v="2177"/>
    <n v="21.54"/>
    <n v="23.22"/>
    <x v="5"/>
    <x v="0"/>
    <d v="2022-05-30T00:00:00"/>
    <s v="GASOLINA"/>
    <x v="4"/>
    <s v="CESAR ROLANDO RAMIREZ LEYVA"/>
    <s v="RIO GRANDE "/>
    <m/>
    <s v="TRAER ÁRBOLES DEL DPTO. DE ECOLOGÍA DE LA PRESIDENCIA MUNICIPAL Y REALIZAR COMPRAS"/>
    <n v="418090"/>
    <n v="418113"/>
    <n v="23"/>
  </r>
  <r>
    <s v="S/V"/>
    <s v="N/A"/>
    <s v="N/A"/>
    <x v="1"/>
    <x v="1"/>
    <d v="2022-05-30T00:00:00"/>
    <s v="N/A"/>
    <x v="5"/>
    <s v="ING. JULIAN GARCIA ROMERO"/>
    <s v="RIO GRANDE"/>
    <m/>
    <s v="PROMOCION DEL ITSZN "/>
    <n v="229387"/>
    <n v="229407"/>
    <n v="20"/>
  </r>
  <r>
    <s v="S/V"/>
    <s v="N/A"/>
    <s v="N/A"/>
    <x v="1"/>
    <x v="1"/>
    <d v="2022-05-30T00:00:00"/>
    <s v="N/A"/>
    <x v="6"/>
    <s v="LIC. IGNACIO GOMEZ BAEZ "/>
    <s v="MIGUEL AUZA, ZACATECAS"/>
    <s v="UED/373"/>
    <s v="IMPARTIR CLASES"/>
    <n v="331729"/>
    <n v="331880"/>
    <n v="151"/>
  </r>
  <r>
    <s v="S/V"/>
    <s v="N/A"/>
    <s v="N/A"/>
    <x v="1"/>
    <x v="1"/>
    <d v="2022-05-31T00:00:00"/>
    <s v="N/A"/>
    <x v="4"/>
    <s v="ALVARO MANZANARES"/>
    <s v="RIO GRANDE"/>
    <s v="RM/091"/>
    <s v="IR A LLENAR LOS GARRAFONES DE AGUA"/>
    <n v="418113"/>
    <n v="418137"/>
    <n v="24"/>
  </r>
  <r>
    <s v="S/V"/>
    <s v="N/A"/>
    <s v="N/A"/>
    <x v="1"/>
    <x v="1"/>
    <d v="2022-05-31T00:00:00"/>
    <s v="N/A"/>
    <x v="4"/>
    <s v="JOSE MANUEL MORALES "/>
    <s v="RIO GRANDE"/>
    <s v="RF/031"/>
    <s v="IR AL BANCO "/>
    <n v="418137"/>
    <n v="418156"/>
    <n v="19"/>
  </r>
  <r>
    <s v="S/V"/>
    <s v="N/A"/>
    <s v="N/A"/>
    <x v="1"/>
    <x v="1"/>
    <d v="2022-05-31T00:00:00"/>
    <s v="N/A"/>
    <x v="6"/>
    <s v="L.C. IVAN DE JESUS GARCIA ZAMORA "/>
    <s v="MIGUEL AUZA, ZACATECAS"/>
    <s v="UED/383"/>
    <s v="IMPARTIR CLASES"/>
    <n v="331880"/>
    <n v="332022"/>
    <n v="142"/>
  </r>
  <r>
    <n v="2178"/>
    <n v="21.52"/>
    <n v="23.25"/>
    <x v="5"/>
    <x v="0"/>
    <d v="2022-05-31T00:00:00"/>
    <s v="GASOLINA"/>
    <x v="0"/>
    <s v="LIC. PEDRO MURO ZUÑIGA"/>
    <s v="ZACATECAS "/>
    <s v="SV/059"/>
    <m/>
    <n v="142535"/>
    <n v="142833"/>
    <n v="298"/>
  </r>
  <r>
    <s v="S/V"/>
    <s v="N/A"/>
    <s v="N/A"/>
    <x v="6"/>
    <x v="0"/>
    <d v="2022-06-01T00:00:00"/>
    <s v="GASOLINA"/>
    <x v="7"/>
    <s v="LIC. J. GUADALUPE GARCIA LOPEZ"/>
    <s v="RIO GRANDE "/>
    <s v="RM/093"/>
    <s v="ACUDIR A RECOGER ÁRBOLES AL DPTO. DE ECOLOGÍA DE LA PRESIDENCIA MUNICIPAL"/>
    <n v="355743"/>
    <n v="355767"/>
    <n v="24"/>
  </r>
  <r>
    <s v="2175/2176"/>
    <n v="43.07"/>
    <n v="23.22"/>
    <x v="6"/>
    <x v="0"/>
    <d v="2022-06-01T00:00:00"/>
    <s v="GASOLINA"/>
    <x v="6"/>
    <s v="L.C. IVAN DE JESUS GARCIA ZAMORA "/>
    <s v="MIGUEL AUZA"/>
    <s v="UED/398"/>
    <s v="IMPARTIR CLASES"/>
    <n v="332022"/>
    <n v="332160"/>
    <n v="138"/>
  </r>
  <r>
    <n v="2181"/>
    <n v="21.533161068044791"/>
    <n v="23.22"/>
    <x v="6"/>
    <x v="0"/>
    <d v="2022-06-01T00:00:00"/>
    <s v="GASOLINA"/>
    <x v="0"/>
    <s v="CARLOS RENE  MARTINEZ GOMEZ "/>
    <s v="ZACATECAS "/>
    <s v="RF/031"/>
    <s v="ACUDIR A LAS OFICINAS DE SECRETARÍA DE FINANZAS, FUNCION PUBLICA Y SUBSECRETARIA DE EDUCACIÓN A ENTREGAR INFORMACION OFICIAL DEL INSTITUTO "/>
    <n v="142833"/>
    <n v="143141"/>
    <n v="308"/>
  </r>
  <r>
    <s v="S/V"/>
    <s v="N/A"/>
    <s v="N/A"/>
    <x v="6"/>
    <x v="0"/>
    <d v="2022-06-02T00:00:00"/>
    <s v="GASOLINA"/>
    <x v="4"/>
    <s v="ALVARO MANZANARES SALAS"/>
    <s v="RIO GRANDE, ZAC. "/>
    <s v="RM/095"/>
    <s v="LLENAR GARRAFONES DE AGUA "/>
    <n v="418156"/>
    <n v="418180"/>
    <n v="24"/>
  </r>
  <r>
    <s v="S/V"/>
    <s v="N/A"/>
    <s v="N/A"/>
    <x v="6"/>
    <x v="0"/>
    <d v="2022-06-02T00:00:00"/>
    <s v="GASOLINA"/>
    <x v="7"/>
    <s v="LIC. J. GUADALUPE GARCIA LOPEZ"/>
    <s v="RIO GRANDE"/>
    <s v="RM/094"/>
    <s v="ACUDIR A RECOGER ÁRBOLES AL DPTO. DE ECOLOGÍA DE LA PRESIDENCIA MUNICIPAL E IR DE COMPRAS"/>
    <n v="355767"/>
    <n v="355810"/>
    <n v="43"/>
  </r>
  <r>
    <s v="S/V"/>
    <s v="N/A"/>
    <s v="N/A"/>
    <x v="6"/>
    <x v="0"/>
    <d v="2022-06-02T00:00:00"/>
    <s v="GASOLINA"/>
    <x v="6"/>
    <s v="LIC. JOSE MARIA SALAS TORRES"/>
    <s v="MIGUEL AUZA, ZACATECAS"/>
    <s v="UED/384"/>
    <s v="IMPARTIR CLASES"/>
    <n v="332160"/>
    <n v="332293"/>
    <n v="133"/>
  </r>
  <r>
    <s v="S/V"/>
    <s v="N/A"/>
    <s v="N/A"/>
    <x v="1"/>
    <x v="1"/>
    <d v="2022-06-03T00:00:00"/>
    <s v="N/A"/>
    <x v="4"/>
    <s v="JOSE MANUEL MORALES "/>
    <s v="RIO GRANDE"/>
    <s v="RF/032"/>
    <s v="ACUDIR A LA SUCURSAL BANCARIA"/>
    <n v="418180"/>
    <n v="418223"/>
    <n v="43"/>
  </r>
  <r>
    <s v="2182/3253"/>
    <n v="30.108000000000001"/>
    <n v="23.25"/>
    <x v="6"/>
    <x v="0"/>
    <d v="2022-06-03T00:00:00"/>
    <s v="GASOLINA"/>
    <x v="1"/>
    <s v="M.C. HORACIO VARELA GARCIA"/>
    <s v="ZACATECAS "/>
    <s v="PL/012"/>
    <s v="ASISTIR A LA TOMA DE PROTESTA Y LA PRIMERA SESIÓN ORDINARIA DEL CONSEJO ESTATAL DE MEJORA REGULATORIA, INVITACIÓN DE LA SECRETARIA DE ECONOMÍA"/>
    <n v="229407"/>
    <n v="229742"/>
    <n v="335"/>
  </r>
  <r>
    <s v="3252/11040"/>
    <n v="12.92"/>
    <n v="23.22"/>
    <x v="6"/>
    <x v="0"/>
    <d v="2022-06-03T00:00:00"/>
    <s v="GASOLINA"/>
    <x v="7"/>
    <s v="ARQ. TEODORO HERNANDEZ RIOS"/>
    <s v="MIGUEL AUZA"/>
    <s v="UED/393"/>
    <s v="IMPARTIR CLASES"/>
    <n v="355810"/>
    <n v="355943"/>
    <n v="133"/>
  </r>
  <r>
    <n v="2183"/>
    <n v="21.533161068044791"/>
    <n v="23.22"/>
    <x v="6"/>
    <x v="0"/>
    <d v="2022-06-03T00:00:00"/>
    <s v="GASOLINA"/>
    <x v="0"/>
    <s v="MTRA. MA LILIA LUNA ZUÑIGA"/>
    <s v="ZACATECAS "/>
    <s v="DG/046"/>
    <s v="TOMA DE PROTESTA Y I SESION ORDINARIA DE LA JUNTA DE GOBIERNO"/>
    <n v="143141"/>
    <n v="143497"/>
    <n v="356"/>
  </r>
  <r>
    <s v="2179/2180"/>
    <n v="43.07"/>
    <n v="23.22"/>
    <x v="6"/>
    <x v="0"/>
    <d v="2022-06-04T00:00:00"/>
    <s v="GASOLINA"/>
    <x v="6"/>
    <s v="PROF. JESUS ORDAZ AYALA "/>
    <s v="SOMBRERETE "/>
    <s v="DDC/003"/>
    <s v="PARTICIPACIÓN DEL GRUPO DE DANZA &quot;PROFR. JESÚS ORDAZ AYALA&quot; EN EL 7° FESTIVAL FOLCLÓRICO NACIONAL &quot;YOLOIZTAC RESCATANDO EL FOLCLOR SOMBRERETENSE&quot;"/>
    <n v="332293"/>
    <n v="332507"/>
    <n v="214"/>
  </r>
  <r>
    <s v="S/V"/>
    <s v="N/A"/>
    <s v="N/A"/>
    <x v="6"/>
    <x v="0"/>
    <d v="2022-06-06T00:00:00"/>
    <s v="GASOLINA"/>
    <x v="4"/>
    <s v="CESAR ROLANDO RAMIREZ LEYVA"/>
    <s v="RIO GRANDE "/>
    <s v="RM/099"/>
    <s v="TRAER MÁQUINARIA Y GASOLINA PARA JARDINES"/>
    <n v="418223"/>
    <n v="418245"/>
    <n v="22"/>
  </r>
  <r>
    <s v="3257/11042"/>
    <n v="12.92"/>
    <n v="23.22"/>
    <x v="6"/>
    <x v="0"/>
    <d v="2022-06-06T00:00:00"/>
    <s v="GASOLINA "/>
    <x v="9"/>
    <s v="CESAR ROLANDO RAMIREZ LEYVA"/>
    <s v="RIO GRANDE "/>
    <s v="RQ"/>
    <s v="JARDINES "/>
    <n v="0"/>
    <n v="0"/>
    <n v="0"/>
  </r>
  <r>
    <s v="11041/3254/2184"/>
    <n v="34.46"/>
    <n v="23.22"/>
    <x v="6"/>
    <x v="0"/>
    <d v="2022-06-06T00:00:00"/>
    <s v="GASOLINA"/>
    <x v="5"/>
    <s v="ING. J. FRANCISCO RAMIREZ GARCIA "/>
    <s v="MIGUEL AUZA, ZACATECAS"/>
    <s v="UED/401"/>
    <s v="IMPARTIR CLASES"/>
    <n v="229742"/>
    <n v="229879"/>
    <n v="137"/>
  </r>
  <r>
    <s v="3758/11043"/>
    <n v="12.19"/>
    <n v="24.61"/>
    <x v="1"/>
    <x v="1"/>
    <d v="2022-06-06T00:00:00"/>
    <s v="DIESEL"/>
    <x v="12"/>
    <s v="CESAR ROLANDO RAMIREZ LEYVA"/>
    <s v="RIO GRANDE "/>
    <s v="RQ"/>
    <s v="TRACTOR"/>
    <n v="0"/>
    <n v="0"/>
    <n v="0"/>
  </r>
  <r>
    <n v="2185"/>
    <n v="21.533161068044791"/>
    <n v="23.22"/>
    <x v="6"/>
    <x v="0"/>
    <d v="2022-06-06T00:00:00"/>
    <s v="GASOLINA"/>
    <x v="0"/>
    <s v="CARLOS RENE  MARTINEZ GOMEZ "/>
    <s v="ZACATECAS "/>
    <s v="SE/003"/>
    <s v="LLEVAR DOCUMENTACIÓN DE BECARIOS A LA DIRECCIÓN DE EDUCACIÓN SUPERIOR"/>
    <n v="143497"/>
    <n v="143797"/>
    <n v="300"/>
  </r>
  <r>
    <n v="2186"/>
    <n v="21.515000000000001"/>
    <n v="23.24"/>
    <x v="6"/>
    <x v="0"/>
    <d v="2022-06-07T00:00:00"/>
    <s v="GASOLINA"/>
    <x v="4"/>
    <s v="ALVARO MANZANARES"/>
    <s v="RIO GRANDE"/>
    <s v="RM/101"/>
    <s v="LLENAR GARRAFONES DE AGUA "/>
    <n v="418245"/>
    <n v="418269"/>
    <n v="24"/>
  </r>
  <r>
    <s v="S/V"/>
    <s v="N/A"/>
    <s v="N/A"/>
    <x v="1"/>
    <x v="1"/>
    <d v="2022-06-07T00:00:00"/>
    <s v="N/A"/>
    <x v="1"/>
    <s v="L.C. IVAN DE JESUS GARCIA ZAMORA "/>
    <s v="MIGUEL AUZA"/>
    <s v="UED/412"/>
    <s v="IMPARTIR CLASES"/>
    <n v="229879"/>
    <n v="230023"/>
    <n v="144"/>
  </r>
  <r>
    <s v="S/V"/>
    <s v="N/A"/>
    <s v="N/A"/>
    <x v="6"/>
    <x v="0"/>
    <d v="2022-06-08T00:00:00"/>
    <s v="GASOLINA"/>
    <x v="4"/>
    <s v="CESAR ROLANDO RAMIREZ LEYVA"/>
    <s v="RIO GRANDE "/>
    <s v="RM/104"/>
    <s v="COMPRAS"/>
    <n v="418269"/>
    <n v="418292"/>
    <n v="23"/>
  </r>
  <r>
    <s v="S/V"/>
    <s v="N/A"/>
    <s v="N/A"/>
    <x v="6"/>
    <x v="0"/>
    <d v="2022-06-08T00:00:00"/>
    <s v="GASOLINA"/>
    <x v="3"/>
    <s v="JOSE MANUEL MORALES "/>
    <s v="RIO GRANDE "/>
    <s v="RF/033"/>
    <s v="IR AL BANCO "/>
    <n v="418292"/>
    <n v="418311"/>
    <n v="19"/>
  </r>
  <r>
    <s v="S/V"/>
    <s v="N/A"/>
    <s v="N/A"/>
    <x v="1"/>
    <x v="1"/>
    <d v="2022-06-08T00:00:00"/>
    <s v="N/A"/>
    <x v="1"/>
    <s v="L.C. IVAN DE JESUS GARCIA ZAMORA "/>
    <s v="MIGUEL AUZA, ZACATECAS"/>
    <s v="UED/416"/>
    <s v="IMPARTIR CLASES"/>
    <n v="230023"/>
    <n v="230160"/>
    <n v="137"/>
  </r>
  <r>
    <n v="2188"/>
    <n v="21.43"/>
    <n v="23.35"/>
    <x v="6"/>
    <x v="0"/>
    <d v="2022-06-08T00:00:00"/>
    <s v="GASOLINA"/>
    <x v="7"/>
    <s v="LIC. MANUEL IGNACIO SALAS GUZMAN "/>
    <s v="MIGUEL AUZA, ZACATECAS"/>
    <s v="DIA/019"/>
    <s v="PROTOCOLO DE TITULACIÓN "/>
    <n v="355943"/>
    <n v="356080"/>
    <n v="137"/>
  </r>
  <r>
    <n v="2187"/>
    <n v="21.413276231263382"/>
    <n v="23.35"/>
    <x v="6"/>
    <x v="0"/>
    <d v="2022-06-08T00:00:00"/>
    <s v="GASOLINA"/>
    <x v="0"/>
    <s v="M.C. HORACIO VARELA GARCIA"/>
    <s v="ZACATECAS"/>
    <s v="PL/013"/>
    <s v="ASISTIR A LA SECRETARIA DE EDUCACIÓN DEL ESTADO DE ZACATECAS A LA REVISIÓN DE LA CARPETA DE LA II SESIÓN ORDINARIA 2022 DE LA JUNTA DE GOBIERNO "/>
    <n v="143797"/>
    <n v="144104"/>
    <n v="307"/>
  </r>
  <r>
    <s v="2189/2190/2191/2192/2193/2194/2196/3256"/>
    <n v="161.94999999999999"/>
    <n v="24.7"/>
    <x v="1"/>
    <x v="1"/>
    <d v="2022-06-10T00:00:00"/>
    <s v="DIESEL"/>
    <x v="16"/>
    <s v="MIGUEL ADAME"/>
    <s v="JEREZ, ZACATECAS"/>
    <s v="DDC/008"/>
    <s v="ENCUENTROS DEPORTIVOS "/>
    <s v="N/F"/>
    <s v="N/F"/>
    <n v="0"/>
  </r>
  <r>
    <s v="3255/2195"/>
    <n v="29.978586723768736"/>
    <n v="23.35"/>
    <x v="6"/>
    <x v="0"/>
    <d v="2022-06-10T00:00:00"/>
    <s v="GASOLINA"/>
    <x v="5"/>
    <s v="CESAR ROLANDO RAMIREZ LEYVA"/>
    <s v="CALERA, ZAC. "/>
    <s v="RM/106"/>
    <s v="TRAER ÁRBOLES DE SECAMPO"/>
    <n v="230160"/>
    <n v="230512"/>
    <n v="352"/>
  </r>
  <r>
    <n v="2197"/>
    <n v="21.41"/>
    <n v="23.35"/>
    <x v="6"/>
    <x v="0"/>
    <d v="2022-06-10T00:00:00"/>
    <s v="GASOLINA"/>
    <x v="0"/>
    <s v="LIC. PEDRO MURO ZUÑIGA"/>
    <s v="ZACATECAS"/>
    <s v="SV/067"/>
    <s v="ASISTIR A LA JUNTA LOCAL DE CONCILIACIÓN Y ARBITRAJE."/>
    <n v="144104"/>
    <n v="144424"/>
    <n v="320"/>
  </r>
  <r>
    <s v="S/V"/>
    <s v="N/A"/>
    <s v="N/A"/>
    <x v="6"/>
    <x v="0"/>
    <d v="2022-06-13T00:00:00"/>
    <s v="GASOLINA"/>
    <x v="4"/>
    <s v="CESAR ROLANDO RAMIREZ LEYVA"/>
    <s v="RIO GRANDE, ZAC. "/>
    <s v="RM/108"/>
    <s v="TRAER GASOLINA Y DIESEL PARA MANTENIMIENTO DE JARDINES"/>
    <n v="418311"/>
    <n v="418342"/>
    <n v="31"/>
  </r>
  <r>
    <s v="11044/3259"/>
    <n v="12.79"/>
    <n v="23.45"/>
    <x v="6"/>
    <x v="0"/>
    <d v="2022-06-13T00:00:00"/>
    <s v="GASOLINA"/>
    <x v="9"/>
    <s v="J. GUADALUPE GARCÍA LÓPEZ"/>
    <s v="RIO GRANDE, ZAC. "/>
    <s v="RM29"/>
    <s v="JARDINES "/>
    <s v="N/A"/>
    <s v="N/A"/>
    <n v="0"/>
  </r>
  <r>
    <s v="11045/3260"/>
    <n v="12.096774193548386"/>
    <n v="24.8"/>
    <x v="1"/>
    <x v="1"/>
    <d v="2022-06-13T00:00:00"/>
    <s v="DIESEL"/>
    <x v="12"/>
    <s v="J. GUADALUPE GARCÍA LÓPEZ"/>
    <s v="RIO GRANDE, ZAC. "/>
    <s v="RM30"/>
    <s v="TRACTOR"/>
    <m/>
    <m/>
    <m/>
  </r>
  <r>
    <s v="S/V"/>
    <s v="N/A"/>
    <s v="N/A"/>
    <x v="6"/>
    <x v="0"/>
    <d v="2022-06-14T00:00:00"/>
    <s v="GASOLINA"/>
    <x v="4"/>
    <s v="ALVARO MANZANARES SALAS"/>
    <s v="RIO GRANDE, ZAC. "/>
    <s v="RM/110"/>
    <s v="LLENAR GARRAFONES DE AGUA "/>
    <n v="418342"/>
    <n v="418365"/>
    <n v="23"/>
  </r>
  <r>
    <n v="3072"/>
    <n v="21.33"/>
    <n v="23.45"/>
    <x v="6"/>
    <x v="0"/>
    <d v="2022-06-14T00:00:00"/>
    <s v="GASOLINA"/>
    <x v="0"/>
    <s v="LUIS ALONSO HERERRA DIAZ"/>
    <s v="ZACATECAS, ZAC. "/>
    <s v="RF/035"/>
    <s v="ACUDIR A LA SFP A REVISAR PENDIENTES DE LA AUDITORIA NO. 2007 UO80"/>
    <n v="144424"/>
    <n v="144718"/>
    <n v="294"/>
  </r>
  <r>
    <s v="S/V"/>
    <s v="N/A"/>
    <s v="N/A"/>
    <x v="6"/>
    <x v="0"/>
    <d v="2022-06-15T00:00:00"/>
    <s v="GASOLINA"/>
    <x v="6"/>
    <s v="MANUEL IGNACIO SALAS GUZMÁN"/>
    <s v="MIGUEL AUZA"/>
    <s v="DIA/021"/>
    <s v="PRESENTAR AL NUEVO PERSONAL"/>
    <n v="332507"/>
    <n v="332643"/>
    <n v="136"/>
  </r>
  <r>
    <n v="3073"/>
    <n v="21.33"/>
    <n v="23.45"/>
    <x v="6"/>
    <x v="0"/>
    <d v="2022-06-15T00:00:00"/>
    <s v="GASOLINA"/>
    <x v="0"/>
    <s v="PEDRO MURO ZUÑIGA"/>
    <s v="ZACATECAS"/>
    <s v="SV/068"/>
    <s v="REUNIÓN EN LA JUNTA DE CONCILIACIÓN Y ARBITRAJE"/>
    <n v="144718"/>
    <n v="145014"/>
    <n v="296"/>
  </r>
  <r>
    <s v="2198/2199/2200/3071"/>
    <n v="80.650000000000006"/>
    <n v="24.8"/>
    <x v="1"/>
    <x v="1"/>
    <d v="2022-06-16T00:00:00"/>
    <s v="DIESEL"/>
    <x v="15"/>
    <s v="MIGUEL ADAME"/>
    <s v="ZACATECAS"/>
    <s v="SE/010"/>
    <s v="  LLEVAR ALUMNOS AL COZCYT"/>
    <n v="0"/>
    <n v="0"/>
    <n v="0"/>
  </r>
  <r>
    <s v="3262/3263"/>
    <n v="16.13"/>
    <n v="24.8"/>
    <x v="1"/>
    <x v="1"/>
    <d v="2022-06-16T00:00:00"/>
    <s v="DIESEL"/>
    <x v="12"/>
    <s v="J. GUADALUPE GARCÍA LÓPEZ"/>
    <s v="ITSZN"/>
    <s v="REQ"/>
    <m/>
    <n v="0"/>
    <n v="0"/>
    <n v="0"/>
  </r>
  <r>
    <n v="3074"/>
    <n v="21.32"/>
    <n v="23.45"/>
    <x v="6"/>
    <x v="0"/>
    <d v="2022-06-16T00:00:00"/>
    <s v="GASOLINA"/>
    <x v="0"/>
    <s v="MA LILIA LUNA ZÚÑIGA"/>
    <s v="GUADALUPE, ZAC."/>
    <s v="DG/048"/>
    <s v="ASISTIR AL ACTO DE ENTREGA DE BECAS COZCYT"/>
    <n v="145014"/>
    <n v="145347"/>
    <n v="333"/>
  </r>
  <r>
    <n v="3077"/>
    <n v="21.33"/>
    <n v="23.45"/>
    <x v="6"/>
    <x v="0"/>
    <d v="2022-06-17T00:00:00"/>
    <s v="GASOLINA"/>
    <x v="8"/>
    <s v="CARLOS RIVAS AVILA "/>
    <s v="RÍO GRANDE, ZAC."/>
    <s v="RM/115"/>
    <s v="TIRAR BASURA"/>
    <n v="310996"/>
    <n v="311064"/>
    <n v="68"/>
  </r>
  <r>
    <n v="3076"/>
    <n v="21.321961620469082"/>
    <n v="23.45"/>
    <x v="6"/>
    <x v="0"/>
    <d v="2022-06-17T00:00:00"/>
    <s v="GASOLINA"/>
    <x v="7"/>
    <s v="J. GUADALUPE GARCÍA LÓPEZ"/>
    <s v="RÍO GRANDE, ZAC."/>
    <m/>
    <m/>
    <n v="356201"/>
    <n v="356234"/>
    <n v="33"/>
  </r>
  <r>
    <n v="3075"/>
    <n v="21.32"/>
    <n v="23.45"/>
    <x v="6"/>
    <x v="0"/>
    <d v="2022-06-17T00:00:00"/>
    <s v="GASOLINA"/>
    <x v="0"/>
    <s v="HORACIO VARELA GARCÍA"/>
    <s v="ZACACATECAS, ZAC"/>
    <s v="PL/014"/>
    <s v="REALIZAR ACTIVIDADES DE LA SESION DE LA JUNTA DE GOBIERNO"/>
    <n v="145347"/>
    <n v="145654"/>
    <n v="307"/>
  </r>
  <r>
    <s v="11046/3261"/>
    <n v="12.8"/>
    <n v="23.45"/>
    <x v="6"/>
    <x v="0"/>
    <d v="2022-06-20T00:00:00"/>
    <s v="GASOLINA"/>
    <x v="1"/>
    <s v="JOSÉ MARÍA SALAS TORRES"/>
    <s v="MIGUEL AUZA, ZAC. "/>
    <m/>
    <m/>
    <m/>
    <m/>
    <n v="0"/>
  </r>
  <r>
    <s v="S/V"/>
    <s v="N/A"/>
    <s v="N/A"/>
    <x v="6"/>
    <x v="0"/>
    <d v="2022-06-21T00:00:00"/>
    <s v="GASOLINA"/>
    <x v="4"/>
    <s v="ALVARO MANZANARES SALAS"/>
    <s v="RIO GRANDE, ZAC. "/>
    <s v="RM/119"/>
    <s v="LLENAR GARRAFONES DE AGUA "/>
    <n v="418365"/>
    <n v="418389"/>
    <n v="24"/>
  </r>
  <r>
    <s v="3264/11047"/>
    <n v="12.804097311139564"/>
    <n v="23.43"/>
    <x v="6"/>
    <x v="0"/>
    <d v="2022-06-21T00:00:00"/>
    <s v="GASOLINA"/>
    <x v="1"/>
    <s v="MARCO ANTONIO GONZÁLEZ ARELLANO"/>
    <s v="MANCILLAS, RIO GRANDE, ZAC. "/>
    <s v="IIA/016"/>
    <s v="PARTICIPAR COMO SINODALES EN LOS PROYECTOS DE DESARROLLO COMUNITARIO DEL TELEBACHILLERATO "/>
    <n v="230655"/>
    <n v="230700"/>
    <n v="45"/>
  </r>
  <r>
    <s v="3078/3079"/>
    <n v="42.680999999999997"/>
    <n v="23.43"/>
    <x v="6"/>
    <x v="0"/>
    <d v="2022-06-21T00:00:00"/>
    <s v="GASOLINA"/>
    <x v="6"/>
    <s v="LUIS ALONSO HERERRA DIAZ"/>
    <s v="ZACATECAS, ZAC. "/>
    <s v="DG/050"/>
    <s v="CAPACITACIÓN DEL COMITÉ DE ÉTICA"/>
    <n v="332643"/>
    <n v="332982"/>
    <n v="339"/>
  </r>
  <r>
    <s v="11048/3265"/>
    <n v="12.8"/>
    <n v="23.45"/>
    <x v="6"/>
    <x v="0"/>
    <d v="2022-06-22T00:00:00"/>
    <s v="GASOLINA"/>
    <x v="9"/>
    <s v="J. GUADALUPE GARCÍA LÓPEZ"/>
    <s v="RIO GRANDE, ZAC. "/>
    <m/>
    <s v="JARDINES "/>
    <s v="N/A"/>
    <s v="N/A"/>
    <n v="0"/>
  </r>
  <r>
    <s v="S/V"/>
    <s v="N/A"/>
    <s v="N/A"/>
    <x v="6"/>
    <x v="0"/>
    <d v="2022-06-24T00:00:00"/>
    <s v="GASOLINA"/>
    <x v="17"/>
    <s v="CARLOS RIVAS AVILA "/>
    <s v="RIO GRANDE"/>
    <s v="RM/122"/>
    <s v="TIRAR BASURA"/>
    <n v="311064"/>
    <n v="311075"/>
    <n v="11"/>
  </r>
  <r>
    <s v="3088/3266/11049"/>
    <n v="34.119999999999997"/>
    <n v="23.45"/>
    <x v="6"/>
    <x v="0"/>
    <d v="2022-06-24T00:00:00"/>
    <s v="GASOLINA"/>
    <x v="1"/>
    <s v="DAGOBERTO MENCHACA FAJARDO"/>
    <s v="ZACATECAS, ZAC. "/>
    <m/>
    <s v="CITA CON EL DIRECTOR DE INCUFIDEZ"/>
    <n v="230700"/>
    <n v="231027"/>
    <n v="327"/>
  </r>
  <r>
    <s v="S/V"/>
    <s v="N/A"/>
    <s v="N/A"/>
    <x v="6"/>
    <x v="0"/>
    <d v="2022-06-24T00:00:00"/>
    <s v="GASOLINA"/>
    <x v="7"/>
    <s v="J. GUADALUPE GARCÍA LÓPEZ"/>
    <s v="RIO GRANDE, ZAC. "/>
    <s v="RM/124"/>
    <s v="REALIZAR COMPRAS"/>
    <n v="356341"/>
    <n v="356360"/>
    <n v="19"/>
  </r>
  <r>
    <s v="S/V"/>
    <s v="N/A"/>
    <s v="N/A"/>
    <x v="6"/>
    <x v="0"/>
    <d v="2022-06-24T00:00:00"/>
    <s v="GASOLINA"/>
    <x v="7"/>
    <s v="J. GUADALUPE GARCÍA LÓPEZ"/>
    <s v="RIO GRANDE, ZAC. "/>
    <s v="RM/125"/>
    <s v="REALIZAR COMPRAS"/>
    <n v="356360"/>
    <n v="356382"/>
    <n v="22"/>
  </r>
  <r>
    <s v="S/V"/>
    <s v="N/A"/>
    <s v="N/A"/>
    <x v="6"/>
    <x v="0"/>
    <d v="2022-06-24T00:00:00"/>
    <s v="GASOLINA"/>
    <x v="7"/>
    <s v="ALVARO MANZANARES"/>
    <s v="RIO GRANDE, ZAC. "/>
    <s v="RF/038"/>
    <s v="REALIZAR DEPÓSITO A BBVA INGRESO DE CAJA DE ITSZN"/>
    <n v="356382"/>
    <n v="356401"/>
    <n v="19"/>
  </r>
  <r>
    <n v="3087"/>
    <n v="21.321961620469082"/>
    <n v="23.45"/>
    <x v="6"/>
    <x v="0"/>
    <d v="2022-06-24T00:00:00"/>
    <s v="GASOLINA"/>
    <x v="0"/>
    <s v="LUIS MANUEL GÓMEZ GAMEZ"/>
    <s v="DURANGO, DGO. "/>
    <s v="LCO/005"/>
    <s v="2DA. REUNON DEL CONSEJO DIRECTIVO ZONA III DE ANFECA 2022"/>
    <n v="145654"/>
    <n v="146237"/>
    <n v="583"/>
  </r>
  <r>
    <s v="S/V"/>
    <s v="N/A"/>
    <s v="N/A"/>
    <x v="1"/>
    <x v="1"/>
    <d v="2022-06-26T00:00:00"/>
    <s v="N/A"/>
    <x v="6"/>
    <s v="LIC. JOSE MARIA SALAS TORRES"/>
    <s v="MIGUEL AUZA, ZACATECAS"/>
    <s v="UED/361"/>
    <s v="IMPARTIR CLASES"/>
    <n v="331597"/>
    <n v="331729"/>
    <n v="132"/>
  </r>
  <r>
    <n v="3089"/>
    <n v="21.33"/>
    <n v="23.45"/>
    <x v="6"/>
    <x v="0"/>
    <d v="2022-06-27T00:00:00"/>
    <s v="GASOLINA"/>
    <x v="7"/>
    <s v="J. GUADALUPE GARCÍA LÓPEZ"/>
    <s v="RIO GRANDE, ZAC. "/>
    <s v="RM/126"/>
    <s v="RECOGER DESAYUNOS PARA LOS INTEGRANTES DE LA JUNTA DE GOBIERNO"/>
    <n v="356401"/>
    <n v="356427"/>
    <n v="26"/>
  </r>
  <r>
    <s v="S/V"/>
    <s v="N/A"/>
    <s v="N/A"/>
    <x v="6"/>
    <x v="0"/>
    <d v="2022-06-28T00:00:00"/>
    <s v="GASOLINA"/>
    <x v="7"/>
    <s v="MANUEL MORALES "/>
    <s v="RIO GRANDE"/>
    <s v="RF/039"/>
    <s v="REALIZAR DEPÓSITO A BBVA INGRESO DE CAJA DE ITSZN"/>
    <n v="356427"/>
    <n v="356446"/>
    <n v="19"/>
  </r>
  <r>
    <s v="3090/3267/11050"/>
    <n v="34.115138592750533"/>
    <n v="23.45"/>
    <x v="6"/>
    <x v="0"/>
    <d v="2022-06-28T00:00:00"/>
    <s v="GASOLINA"/>
    <x v="0"/>
    <s v="HORACIO VARELA GARCÍA"/>
    <s v="ZACATECAS, ZAC. "/>
    <s v="PL/016"/>
    <s v="TALLER PARA LOS PROGRAMAS PRESUPUESTARIOS 2023"/>
    <n v="146237"/>
    <n v="146580"/>
    <n v="343"/>
  </r>
  <r>
    <n v="3091"/>
    <n v="21.36"/>
    <n v="23.43"/>
    <x v="6"/>
    <x v="0"/>
    <d v="2022-06-29T00:00:00"/>
    <s v="GASOLINA"/>
    <x v="0"/>
    <s v="MA LILIA LUNA ZÚÑIGA"/>
    <s v="ZACATECAS, ZAC. "/>
    <s v="DG/060"/>
    <s v="I SESIÓN  ORDINARIA 2022 DE COEPES"/>
    <n v="146580"/>
    <n v="146895"/>
    <n v="315"/>
  </r>
  <r>
    <s v="S/V"/>
    <s v="N/A"/>
    <s v="N/A"/>
    <x v="6"/>
    <x v="0"/>
    <d v="2022-06-30T00:00:00"/>
    <s v="GASOLINA"/>
    <x v="7"/>
    <s v="MANUEL MORALES "/>
    <s v="RIO GRANDE, ZAC. "/>
    <s v="RF/040"/>
    <s v="REALIZAR DEPÓSITO A BBVA INGRESO DE CAJA DE ITSZN"/>
    <n v="356446"/>
    <n v="356487"/>
    <n v="41"/>
  </r>
  <r>
    <n v="3092"/>
    <n v="21.36"/>
    <n v="23.43"/>
    <x v="6"/>
    <x v="0"/>
    <d v="2022-06-30T00:00:00"/>
    <s v="GASOLINA"/>
    <x v="0"/>
    <s v="CARLOS RENE  MARTINEZ GOMEZ "/>
    <s v="MIGUEL AUZA, ZAC. "/>
    <s v="DG/062"/>
    <s v="LLEVAR A LA DIRECTORA A LA GRADUACIÓN DEL COLEGIO DE BACHILLERES "/>
    <n v="146895"/>
    <n v="147040"/>
    <n v="145"/>
  </r>
  <r>
    <s v="S/V"/>
    <s v="N/A"/>
    <s v="N/A"/>
    <x v="7"/>
    <x v="0"/>
    <d v="2022-07-01T00:00:00"/>
    <s v="GASOLINA"/>
    <x v="7"/>
    <s v="J. GUADALUPE GARCÍA LÓPEZ"/>
    <s v="RIO GRANDE"/>
    <s v="RM/127"/>
    <m/>
    <n v="356487"/>
    <n v="356534"/>
    <n v="47"/>
  </r>
  <r>
    <s v="S/V"/>
    <s v="N/A"/>
    <s v="N/A"/>
    <x v="7"/>
    <x v="0"/>
    <d v="2022-07-04T00:00:00"/>
    <s v="GASOLINA"/>
    <x v="4"/>
    <s v="ALVARO MANZANARES SALAS"/>
    <s v="RIO GRANDE, ZAC. "/>
    <s v="RM/128"/>
    <s v="LLENAR GARRAFONES DE AGUA "/>
    <n v="418389"/>
    <n v="418412"/>
    <n v="23"/>
  </r>
  <r>
    <s v="3269/11052"/>
    <n v="12.804097311139564"/>
    <n v="23.43"/>
    <x v="7"/>
    <x v="0"/>
    <d v="2022-07-04T00:00:00"/>
    <s v="GASOLINA"/>
    <x v="9"/>
    <s v="J. GUADALUPE GARCÍA LÓPEZ"/>
    <s v="RIO GRANDE"/>
    <m/>
    <m/>
    <m/>
    <m/>
    <n v="0"/>
  </r>
  <r>
    <s v="11053/3271/3093"/>
    <n v="34.15"/>
    <n v="23.43"/>
    <x v="7"/>
    <x v="0"/>
    <d v="2022-07-04T00:00:00"/>
    <s v="GASOLINA"/>
    <x v="1"/>
    <s v="CARLOS RENE  MARTINEZ GOMEZ "/>
    <s v="GUADALUPE, ZAC. "/>
    <s v="DG/065"/>
    <s v="TRASLADAR A LA DIRECTORA GENERAL A INSTALACIONES DE LA SEDUZAC"/>
    <n v="231027"/>
    <n v="231342"/>
    <n v="315"/>
  </r>
  <r>
    <s v="S/V"/>
    <s v="N/A"/>
    <s v="N/A"/>
    <x v="7"/>
    <x v="0"/>
    <d v="2022-07-04T00:00:00"/>
    <s v="GASOLINA"/>
    <x v="7"/>
    <s v="J. GUADALUPE GARCÍA LÓPEZ"/>
    <s v="RIO GRANDE"/>
    <s v="RM"/>
    <s v="COMPRAS"/>
    <n v="356534"/>
    <n v="356569"/>
    <n v="35"/>
  </r>
  <r>
    <s v="3268/11051"/>
    <n v="12.804097311139564"/>
    <n v="23.43"/>
    <x v="7"/>
    <x v="0"/>
    <d v="2022-07-04T00:00:00"/>
    <s v="GASOLINA"/>
    <x v="0"/>
    <s v="JOSÉ MANCILLAS MEDINA"/>
    <s v="QUERÉTARIO, QRO."/>
    <s v="DAC/011"/>
    <s v="CAPACITACIÓN Y ACTUALIZACIÓN DE EQUIPOS"/>
    <n v="147040"/>
    <n v="148290"/>
    <n v="1250"/>
  </r>
  <r>
    <s v="3270/3272"/>
    <n v="17.079999999999998"/>
    <n v="23.43"/>
    <x v="7"/>
    <x v="0"/>
    <d v="2022-07-05T00:00:00"/>
    <s v="GASOLINA"/>
    <x v="7"/>
    <s v="JOSÉ RAÚL RAMÍREZ ZAVALA"/>
    <s v="MIGUEL AUZA, ZAC. "/>
    <s v="SV/072"/>
    <s v="ATENDER ALUMNOS DE SERVICIO SOCIAL DE LA UNIDAD DE MIGUEL AUZA"/>
    <n v="356569"/>
    <n v="356702"/>
    <n v="133"/>
  </r>
  <r>
    <s v="S/V"/>
    <s v="N/A"/>
    <s v="N/A"/>
    <x v="7"/>
    <x v="0"/>
    <d v="2022-07-06T00:00:00"/>
    <s v="GASOLINA"/>
    <x v="7"/>
    <s v="JOSÉ MANUEL MORALES"/>
    <s v="RIO GRANDE, ZAC. "/>
    <s v="RF/042"/>
    <s v="REALIZAR DEPÓSITOS DE CAJA DEL ITSZN A BBVA"/>
    <n v="356702"/>
    <n v="356721"/>
    <n v="19"/>
  </r>
  <r>
    <s v="S/V"/>
    <s v="N/A"/>
    <s v="N/A"/>
    <x v="7"/>
    <x v="0"/>
    <d v="2022-07-07T00:00:00"/>
    <s v="GASOLINA"/>
    <x v="4"/>
    <s v="CESAR ROLANDO RAMIREZ LEYVA"/>
    <s v="RIO GRANDE, ZAC. "/>
    <s v="PL/018"/>
    <s v="TRAER DESAYUNO PARA EL PERSONAL DE CRUCEN CHAPINGO"/>
    <n v="418412"/>
    <n v="418420"/>
    <n v="8"/>
  </r>
  <r>
    <s v="3094/3095/3096/3097/3098/3099/3100/11054/3273/3274"/>
    <n v="161.35538523598225"/>
    <n v="24.79"/>
    <x v="1"/>
    <x v="1"/>
    <d v="2022-07-07T00:00:00"/>
    <s v="DIESEL"/>
    <x v="15"/>
    <s v="MIGUEL ADAME ROMERO"/>
    <s v="ZACATECAS, ZAC. "/>
    <s v="IEM/001"/>
    <s v="TRASLADAR ALUMNOS Y DOCENTES AL FORO ELÉCTRICO INTERNACIONAL BAJÍO"/>
    <s v="N/F"/>
    <s v="N/F"/>
    <n v="0"/>
  </r>
  <r>
    <s v="S/V"/>
    <s v="N/A"/>
    <s v="N/A"/>
    <x v="7"/>
    <x v="0"/>
    <d v="2022-07-07T00:00:00"/>
    <s v="GASOLINA"/>
    <x v="8"/>
    <s v="CARLOS RIVAS ÁVILA "/>
    <s v="RIO GRANDE, ZAC. "/>
    <s v="RM/132"/>
    <s v="TIRAR BASURA"/>
    <n v="311075"/>
    <m/>
    <n v="-311075"/>
  </r>
  <r>
    <s v="3278/11055"/>
    <n v="12.81"/>
    <n v="23.43"/>
    <x v="7"/>
    <x v="0"/>
    <d v="2022-07-07T00:00:00"/>
    <s v="GASOLINA"/>
    <x v="1"/>
    <s v="HORACIO VARELA GARCÍA"/>
    <s v="PROGRESO, RIO GRANDE, ZAC. "/>
    <m/>
    <s v="ASISTIR A EVENTO DE GRADUACIÓN AL EMSAD PROGRESO"/>
    <n v="231342"/>
    <n v="231431"/>
    <n v="89"/>
  </r>
  <r>
    <s v="S/V"/>
    <s v="N/A"/>
    <s v="N/A"/>
    <x v="7"/>
    <x v="0"/>
    <d v="2022-07-07T00:00:00"/>
    <s v="GASOLINA"/>
    <x v="7"/>
    <s v="J. GUADALUPE GARCÍA LÓPEZ"/>
    <s v="RIO GRANDE, ZAC. "/>
    <m/>
    <s v="REALIZAR COMPRAS"/>
    <n v="356721"/>
    <n v="356758"/>
    <n v="37"/>
  </r>
  <r>
    <s v="S/V"/>
    <s v="N/A"/>
    <s v="N/A"/>
    <x v="7"/>
    <x v="0"/>
    <d v="2022-07-07T00:00:00"/>
    <s v="GASOLINA"/>
    <x v="7"/>
    <s v="JOSE MANUEL MORALES "/>
    <s v="RIO GRANDE, ZAC. "/>
    <s v="RF/042"/>
    <s v="REALIZAR DEPÓSITOS DE CAJA DEL ITSZN A BBVA"/>
    <n v="356758"/>
    <n v="356777"/>
    <n v="19"/>
  </r>
  <r>
    <s v="3279/3280/11056"/>
    <n v="21.36"/>
    <n v="23.43"/>
    <x v="7"/>
    <x v="0"/>
    <d v="2022-07-12T00:00:00"/>
    <s v="GASOLINA"/>
    <x v="0"/>
    <s v="HORACIO VARELA GARCÍA"/>
    <s v="ZACATECAS, ZAC. "/>
    <s v="PL/021"/>
    <s v="REVISIÓN DEL PRESUPUESTO Y ENTREGA DE DOCUMENTACIÓN"/>
    <n v="148290"/>
    <n v="148592"/>
    <n v="302"/>
  </r>
  <r>
    <s v="3281/11057"/>
    <n v="12.81"/>
    <n v="23.43"/>
    <x v="7"/>
    <x v="0"/>
    <d v="2022-07-14T00:00:00"/>
    <s v="GASOLINA"/>
    <x v="0"/>
    <s v="PEDRO MURO ZUÑIGA"/>
    <s v="FRESNILLO, ZAC. "/>
    <s v="SV/073"/>
    <s v="ACUDIR AL CENTRO DE CONCILIACIÓN LABORAL "/>
    <n v="148592"/>
    <n v="148774"/>
    <n v="182"/>
  </r>
  <r>
    <s v="3282/3283"/>
    <n v="17.079999999999998"/>
    <n v="23.43"/>
    <x v="7"/>
    <x v="0"/>
    <d v="2022-07-15T00:00:00"/>
    <s v="GASOLINA"/>
    <x v="0"/>
    <s v="LUIS ALONSO HERERRA DIAZ"/>
    <s v="ZACATECAS, ZAC. "/>
    <s v="RF/044"/>
    <s v="ENTREGA DE INFORMACIÓN DEL AVANCE DE GESTIÓN FINANCIERA 2022"/>
    <n v="148774"/>
    <n v="149088"/>
    <n v="314"/>
  </r>
  <r>
    <s v="3275/3276/3277"/>
    <n v="25.61"/>
    <n v="23.43"/>
    <x v="7"/>
    <x v="0"/>
    <d v="2022-07-26T00:00:00"/>
    <s v="GASOLINA"/>
    <x v="6"/>
    <s v="JESÚS ORDAZ AYALA"/>
    <s v="BOQUILLA DE ARRIBA, RIO GRANDE, ZAC."/>
    <s v="DDC/013"/>
    <s v="PARTICIPACIÓN DEL GRUPO DE DANZA EN EL JARDÍN DE NIÑOS GENARO CODINA"/>
    <n v="332982"/>
    <n v="333101"/>
    <n v="119"/>
  </r>
  <r>
    <s v="S/V"/>
    <s v="N/A"/>
    <s v="N/A"/>
    <x v="8"/>
    <x v="0"/>
    <d v="2022-08-04T00:00:00"/>
    <s v="GASOLINA"/>
    <x v="1"/>
    <s v="CARLOS RIVAS AVILA"/>
    <s v="RIO GRANDE, ZAC. "/>
    <s v="ADM/015"/>
    <s v="LLEVAR EL VEHICULO A LA FINANCIÓN "/>
    <n v="231431"/>
    <n v="231449"/>
    <n v="18"/>
  </r>
  <r>
    <s v="S/V"/>
    <s v="N/A"/>
    <s v="N/A"/>
    <x v="8"/>
    <x v="0"/>
    <d v="2022-08-04T00:00:00"/>
    <s v="GASOLINA"/>
    <x v="18"/>
    <s v="CARLOS RIVAS AVILA"/>
    <s v="RIO GRANDE, ZAC. "/>
    <s v="ADM/015"/>
    <s v="LLEVAR EL VEHICULO A LA FINANCIÓN "/>
    <n v="333101"/>
    <n v="333130"/>
    <n v="29"/>
  </r>
  <r>
    <s v="3285/11059"/>
    <n v="12.81"/>
    <n v="23.43"/>
    <x v="8"/>
    <x v="0"/>
    <d v="2022-08-08T00:00:00"/>
    <s v="GASOLINA"/>
    <x v="7"/>
    <s v="JOSÉ ÁNGEL MONTES OLGUÍN "/>
    <s v="MIGUEL AUZA, ZAC."/>
    <s v="UED/427"/>
    <s v="IMPARTIR CURSO PROPEDÉUTICO"/>
    <n v="356777"/>
    <n v="356931"/>
    <n v="154"/>
  </r>
  <r>
    <s v="3080/3081/3082/3083/3084/3085/3086"/>
    <n v="64.03"/>
    <n v="23.43"/>
    <x v="8"/>
    <x v="0"/>
    <d v="2022-08-08T00:00:00"/>
    <s v="GASOLINA"/>
    <x v="18"/>
    <s v="JULIO HERNÁNDEZ ÁVALOS"/>
    <s v="FRESNILLO, ZAC. "/>
    <s v="DAC/009"/>
    <s v="CURSO DE MÁQUINAS DE CONTROLES EN LA UPZ"/>
    <n v="333130"/>
    <n v="333320"/>
    <n v="190"/>
  </r>
  <r>
    <n v="3292"/>
    <n v="8.5399999999999991"/>
    <n v="23.43"/>
    <x v="8"/>
    <x v="0"/>
    <d v="2022-08-09T00:00:00"/>
    <s v="GASOLINA"/>
    <x v="19"/>
    <s v="ARTEMIO CAMACHO LIMONES"/>
    <s v="RIO GRANDE, ZAC. "/>
    <s v="RM/134"/>
    <s v="REALIZAR COMPRAS"/>
    <n v="418420"/>
    <n v="418441"/>
    <n v="21"/>
  </r>
  <r>
    <s v="3286/3287/3288/3289"/>
    <m/>
    <n v="800"/>
    <x v="8"/>
    <x v="0"/>
    <d v="2022-08-09T00:00:00"/>
    <s v="GASOLINA"/>
    <x v="1"/>
    <s v="MIGUEL ADAME ROMERO"/>
    <s v="VILLA HIDALGO"/>
    <s v="RH/014"/>
    <s v="LLEVAR PERSONAL PARA COMPRA DE UNIFORMES"/>
    <n v="231449"/>
    <n v="232150"/>
    <n v="701"/>
  </r>
  <r>
    <s v="3290/3291"/>
    <n v="17.079999999999998"/>
    <n v="23.43"/>
    <x v="8"/>
    <x v="0"/>
    <d v="2022-08-09T00:00:00"/>
    <s v="GASOLINA"/>
    <x v="7"/>
    <s v="FRANCISCO JAVIER GONZÁLEZ GRO."/>
    <s v="MIGUEL AUZA. ZAC."/>
    <s v="UED/430"/>
    <s v="IMPARTIR CURSO PROPEDÉUTICO"/>
    <n v="356931"/>
    <n v="357064"/>
    <n v="133"/>
  </r>
  <r>
    <s v="3080/3081/3082/3083/3084/3085/3086"/>
    <m/>
    <m/>
    <x v="8"/>
    <x v="0"/>
    <d v="2022-08-09T00:00:00"/>
    <s v="GASOLINA"/>
    <x v="18"/>
    <s v="JULIO HERNÁNDEZ ÁVALOS"/>
    <s v="FRESNILLO, ZAC. "/>
    <s v="DAC/009"/>
    <s v="CURSO DE MÁQUINAS DE CONTROLES EN LA UPZ"/>
    <n v="333320"/>
    <n v="333513"/>
    <n v="193"/>
  </r>
  <r>
    <s v="S/V"/>
    <s v="N/A"/>
    <s v="N/A"/>
    <x v="8"/>
    <x v="0"/>
    <d v="2022-08-10T00:00:00"/>
    <s v="GASOLINA"/>
    <x v="19"/>
    <s v="JOSÉ MANUEL MORALES"/>
    <s v="RIO GRANDE, ZAC. "/>
    <s v="RF/046"/>
    <s v="LLEVAR DEPÓSITO BANCARIO A BBVA"/>
    <n v="418441"/>
    <n v="418460"/>
    <n v="19"/>
  </r>
  <r>
    <n v="2515"/>
    <n v="21.36"/>
    <n v="23.43"/>
    <x v="8"/>
    <x v="0"/>
    <d v="2022-08-10T00:00:00"/>
    <s v="GASOLINA"/>
    <x v="7"/>
    <s v="FRANCISCO JAVIER GONZÁLEZ GRO."/>
    <s v="MIGUEL AUZA, ZAC."/>
    <s v="UED/432"/>
    <s v="IMPARTIR CURSO PROPEDÉUTICO"/>
    <n v="357064"/>
    <n v="357197"/>
    <n v="133"/>
  </r>
  <r>
    <s v="3080/3081/3082/3083/3084/3085/3086"/>
    <n v="64.03"/>
    <n v="23.43"/>
    <x v="8"/>
    <x v="0"/>
    <d v="2022-08-10T00:00:00"/>
    <s v="GASOLINA"/>
    <x v="18"/>
    <s v="JULIO HERNÁNDEZ ÁVALOS"/>
    <s v="FRESNILLO, ZAC. "/>
    <s v="DAC/009"/>
    <s v="CURSO DE MÁQUINAS DE CONTROLES EN LA UPZ"/>
    <n v="333513"/>
    <n v="333707"/>
    <n v="194"/>
  </r>
  <r>
    <n v="2516"/>
    <n v="21.36"/>
    <n v="23.43"/>
    <x v="8"/>
    <x v="0"/>
    <d v="2022-08-11T00:00:00"/>
    <s v="GASOLINA"/>
    <x v="19"/>
    <s v="DAGOBERTO MENCHACA FAJARDO"/>
    <s v="RIO GRANDE, ZAC. "/>
    <s v="DDC/015"/>
    <s v="EVENTO DEPORTIVO DE BALONCESTOS EQUIPO VARONIL Y FEMENIL"/>
    <n v="418460"/>
    <n v="418491"/>
    <n v="31"/>
  </r>
  <r>
    <s v="S/V"/>
    <s v="N/A"/>
    <s v="N/A"/>
    <x v="8"/>
    <x v="0"/>
    <d v="2022-08-11T00:00:00"/>
    <s v="GASOLINA"/>
    <x v="19"/>
    <s v="ALVARO MANZANARES SALAS"/>
    <s v="RIO GRANDE, ZAC. "/>
    <s v="RM/135"/>
    <s v="COMPRA DE AGUA PURIFICADA"/>
    <n v="418491"/>
    <n v="418515"/>
    <n v="24"/>
  </r>
  <r>
    <s v="S/V"/>
    <s v="N/A"/>
    <s v="N/A"/>
    <x v="8"/>
    <x v="0"/>
    <d v="2022-08-11T00:00:00"/>
    <s v="GASOLINA"/>
    <x v="1"/>
    <s v="FRANCISCO JAVIER GONZÁLEZ GRO."/>
    <s v="MIGUEL AUZA, ZAC."/>
    <s v="UED/434"/>
    <s v="IMPARTIR CURSO PROPEDÉUTICO"/>
    <n v="232150"/>
    <n v="232282"/>
    <n v="132"/>
  </r>
  <r>
    <s v="3080/3081/3082/3083/3084/3085/3086"/>
    <s v="N/A"/>
    <s v="N/A"/>
    <x v="8"/>
    <x v="0"/>
    <d v="2022-08-11T00:00:00"/>
    <s v="GASOLINA"/>
    <x v="18"/>
    <s v="JULIO HERNÁNDEZ ÁVALOS"/>
    <s v="FRESNILLO, ZAC. "/>
    <s v="DAC/009"/>
    <s v="CURSO DE MÁQUINAS DE CONTROLES EN LA UPZ"/>
    <n v="333707"/>
    <n v="333890"/>
    <n v="183"/>
  </r>
  <r>
    <s v="2517/11493"/>
    <n v="25.61"/>
    <n v="23.43"/>
    <x v="8"/>
    <x v="0"/>
    <d v="2022-08-11T00:00:00"/>
    <s v="GASOLINA"/>
    <x v="0"/>
    <s v="GINA RAMÍREZ MEDRANO"/>
    <s v="ZACATECAS, ZAC"/>
    <s v="RF/047"/>
    <s v="ENTREGA DE DOCUMENTACIÓN "/>
    <n v="149088"/>
    <n v="149395"/>
    <n v="307"/>
  </r>
  <r>
    <s v="S/V"/>
    <s v="N/A"/>
    <s v="N/A"/>
    <x v="8"/>
    <x v="0"/>
    <d v="2022-08-12T00:00:00"/>
    <s v="GASOLINA"/>
    <x v="19"/>
    <s v="GUILLERMO RIVERA GALLARDO"/>
    <s v="RIO GRANDE, ZAC. "/>
    <s v="RF/048"/>
    <s v="REALIZAR DEPÓSITO BANCARIO, LLENAR GARRAFONES DE AGUA Y RECOGER MOBILIARIO DEL ITSZN"/>
    <n v="418515"/>
    <n v="418560"/>
    <n v="45"/>
  </r>
  <r>
    <n v="2518"/>
    <n v="21.36"/>
    <n v="23.43"/>
    <x v="8"/>
    <x v="0"/>
    <d v="2022-08-12T00:00:00"/>
    <s v="GASOLINA"/>
    <x v="1"/>
    <s v="FRANCISCO JAVIER GONZÁLEZ GRO."/>
    <s v="MIGUEL AUZA, ZAC."/>
    <s v="UED/435"/>
    <s v="IMPARTIR CURSO PROPEDÉUTICO"/>
    <n v="232282"/>
    <n v="232420"/>
    <n v="138"/>
  </r>
  <r>
    <s v="S/V"/>
    <s v="N/A"/>
    <s v="N/A"/>
    <x v="8"/>
    <x v="0"/>
    <d v="2022-08-12T00:00:00"/>
    <s v="GASOLINA"/>
    <x v="7"/>
    <s v="ALVARO MANZANARES SALAS"/>
    <s v="RIO GRANDE, ZAC. "/>
    <s v="RF/049"/>
    <s v="REALIZAR DEPÓSITO BANCARIO (2do. del día)"/>
    <n v="357197"/>
    <n v="357216"/>
    <n v="19"/>
  </r>
  <r>
    <s v="3080/3081/3082/3083/3084/3085/3086"/>
    <s v="N/A"/>
    <s v="N/A"/>
    <x v="8"/>
    <x v="0"/>
    <d v="2022-08-12T00:00:00"/>
    <s v="GASOLINA"/>
    <x v="18"/>
    <s v="JULIO HERNÁNDEZ ÁVALOS"/>
    <s v="FRESNILLO, ZAC. "/>
    <s v="DAC/009"/>
    <s v="CURSO DE MÁQUINAS DE CONTROLES EN LA UPZ"/>
    <n v="333890"/>
    <n v="334088"/>
    <n v="198"/>
  </r>
  <r>
    <s v="3529/11494"/>
    <n v="12.8"/>
    <n v="23.43"/>
    <x v="8"/>
    <x v="0"/>
    <d v="2022-08-12T00:00:00"/>
    <s v="GASOLINA"/>
    <x v="0"/>
    <s v="LUIS ALONSO HERRERA DÍAZ"/>
    <s v="MIGUEL AUZA, ZAC. "/>
    <s v="ADM/016"/>
    <s v="VERIFICAR LAS COLINDANCIAS DEL TERRENO DE LA UNIDAD DE MIGUEL AUZA"/>
    <n v="149395"/>
    <n v="149542"/>
    <n v="147"/>
  </r>
  <r>
    <s v="2519/2520/2521"/>
    <n v="64.03"/>
    <n v="23.43"/>
    <x v="8"/>
    <x v="0"/>
    <d v="2022-08-15T00:00:00"/>
    <s v="GASOLINA"/>
    <x v="18"/>
    <s v="IGNACIO GÓMEZ BÁEZ"/>
    <s v="MIGUEL AUZA, ZAC."/>
    <s v="UED/441"/>
    <s v="IMPARTIR CLASES"/>
    <n v="334088"/>
    <n v="334233"/>
    <n v="145"/>
  </r>
  <r>
    <s v="S/V"/>
    <s v="N/A"/>
    <s v="N/A"/>
    <x v="8"/>
    <x v="0"/>
    <d v="2022-08-16T00:00:00"/>
    <s v="GASOLINA"/>
    <x v="19"/>
    <s v="JOSÉ FRANCISCO PALOMARES PANTOJA"/>
    <s v="RIO GRANDE,ZAC."/>
    <s v="RM/138"/>
    <s v="TRAMITAR EL PAGO DE PLACAS EN FINANZAS"/>
    <n v="418560"/>
    <n v="418589"/>
    <n v="29"/>
  </r>
  <r>
    <s v="S/V"/>
    <s v="N/A"/>
    <s v="N/A"/>
    <x v="8"/>
    <x v="0"/>
    <d v="2022-08-16T00:00:00"/>
    <s v="GASOLINA"/>
    <x v="19"/>
    <s v="MANUEL MORALES "/>
    <s v="RIO GRANDE, ZAC. "/>
    <s v="RF/050"/>
    <s v="LLEVAR DEPÓSITO BANCARIO A BBVA"/>
    <n v="418589"/>
    <n v="418608"/>
    <n v="19"/>
  </r>
  <r>
    <s v="2526/3530/11495"/>
    <n v="34.15"/>
    <n v="23.43"/>
    <x v="8"/>
    <x v="0"/>
    <d v="2022-08-16T00:00:00"/>
    <s v="GASOLINA"/>
    <x v="1"/>
    <s v="ALEJANDRO SALDÍVAR CUÉLLAR"/>
    <s v="JUAN ALDAMA, ZAC. "/>
    <s v="DAC/015"/>
    <s v="IMPARTIR CURSO A DOCENTES DEL CBTa No. 322"/>
    <n v="232420"/>
    <n v="232558"/>
    <n v="138"/>
  </r>
  <r>
    <s v="S/V"/>
    <s v="N/A"/>
    <s v="N/A"/>
    <x v="8"/>
    <x v="0"/>
    <d v="2022-08-16T00:00:00"/>
    <s v="GASOLINA"/>
    <x v="7"/>
    <s v="ARTEMIO CAMACHO LIMONES"/>
    <s v="RIO GRANDE, ZAC. "/>
    <s v="RM/137"/>
    <s v="REALIZAR COMPRAS"/>
    <n v="357216"/>
    <n v="357246"/>
    <n v="30"/>
  </r>
  <r>
    <s v="S/V"/>
    <s v="N/A"/>
    <s v="N/A"/>
    <x v="8"/>
    <x v="0"/>
    <d v="2022-08-16T00:00:00"/>
    <s v="GASOLINA"/>
    <x v="18"/>
    <s v="IVÁN DE JESÚS GARCÍA ZAMORA"/>
    <s v="MIGUEL AUZA, ZAC. "/>
    <s v="UED/446"/>
    <s v="IMPARTIR CLASES"/>
    <n v="334233"/>
    <n v="334365"/>
    <n v="132"/>
  </r>
  <r>
    <n v="2525"/>
    <n v="21.414000000000001"/>
    <n v="23.35"/>
    <x v="8"/>
    <x v="0"/>
    <d v="2022-08-16T00:00:00"/>
    <s v="GASOLINA"/>
    <x v="0"/>
    <s v="PEDRO MURO ZÚÑIGA"/>
    <s v="FRESNILLO, ZAC. "/>
    <s v="SV/074"/>
    <s v="REUNION EN EL TRIBUNAL LABORAL"/>
    <n v="149542"/>
    <n v="149713"/>
    <n v="171"/>
  </r>
  <r>
    <n v="2527"/>
    <n v="21.36"/>
    <n v="23.43"/>
    <x v="8"/>
    <x v="0"/>
    <d v="2022-08-17T00:00:00"/>
    <s v="GASOLINA"/>
    <x v="8"/>
    <s v="CARLOS RIVAS ÁVILA"/>
    <s v="RIO GRANDE, ZAC. "/>
    <s v="RM/139"/>
    <s v="TIRAR BASURA"/>
    <n v="311088"/>
    <n v="311106"/>
    <n v="18"/>
  </r>
  <r>
    <s v="S/V"/>
    <s v="N/A"/>
    <s v="N/A"/>
    <x v="8"/>
    <x v="0"/>
    <d v="2022-08-17T00:00:00"/>
    <s v="GASOLINA"/>
    <x v="1"/>
    <s v="ALEJANDRO SALDÍVAR CUÉLLAR"/>
    <s v="JUAN ALDAMA, ZAC. "/>
    <s v="DAC/015"/>
    <s v="IMPARTIR CURSO A DOCENTES DEL CBTa No. 322"/>
    <n v="232558"/>
    <n v="232690"/>
    <n v="132"/>
  </r>
  <r>
    <s v="S/V"/>
    <s v="N/A"/>
    <s v="N/A"/>
    <x v="8"/>
    <x v="0"/>
    <d v="2022-08-17T00:00:00"/>
    <s v="GASOLINA"/>
    <x v="7"/>
    <s v="ARTEMIO CAMACHO LIMONES"/>
    <s v="RIO GRANDE, ZAC. "/>
    <s v="RM/158"/>
    <s v="REALIZAR COMPRAS"/>
    <n v="357246"/>
    <n v="357269"/>
    <n v="23"/>
  </r>
  <r>
    <s v="2522/2523/2524"/>
    <n v="64.03"/>
    <n v="23.43"/>
    <x v="8"/>
    <x v="0"/>
    <d v="2022-08-17T00:00:00"/>
    <s v="GASOLINA"/>
    <x v="18"/>
    <s v="LORENZO ANTONIO DELGADO GUILLÉN"/>
    <s v="MIGUEL AUZA, ZAC."/>
    <s v="UED/455"/>
    <s v="IMPARTIR CLASES"/>
    <n v="334365"/>
    <n v="334504"/>
    <n v="139"/>
  </r>
  <r>
    <s v="S/V"/>
    <s v="N/A"/>
    <s v="N/A"/>
    <x v="8"/>
    <x v="0"/>
    <d v="2022-08-17T00:00:00"/>
    <s v="GASOLINA"/>
    <x v="0"/>
    <s v="MANUEL MORALES "/>
    <s v="RIO GRANDE, ZAC. "/>
    <s v="RF/051"/>
    <s v="LLEVAR DEPÓSITO BANCARIO A BBVA Y ENTREGAR DOCUMENTACION EN LA PRESIDENCIA MPAL."/>
    <n v="149713"/>
    <n v="149732"/>
    <n v="19"/>
  </r>
  <r>
    <n v="2528"/>
    <n v="21.413"/>
    <n v="23.35"/>
    <x v="8"/>
    <x v="0"/>
    <d v="2022-08-18T00:00:00"/>
    <s v="GASOLINA"/>
    <x v="19"/>
    <s v="ALVARO MANZANARES SALAS"/>
    <s v="RIO GRANDE, ZAC. "/>
    <s v="RM/141"/>
    <s v="LLENAR GARRAFONES DE AGUA "/>
    <n v="418608"/>
    <n v="418631"/>
    <n v="23"/>
  </r>
  <r>
    <s v="S/V"/>
    <s v="N/A"/>
    <s v="N/A"/>
    <x v="8"/>
    <x v="0"/>
    <d v="2022-08-18T00:00:00"/>
    <s v="GASOLINA"/>
    <x v="1"/>
    <s v="ARTEMIO CAMACHO LIMONES"/>
    <s v="RIO GRANDE, ZAC. "/>
    <s v="RM/159"/>
    <s v="REALIZAR COMPRAS"/>
    <n v="232690"/>
    <n v="232746"/>
    <n v="56"/>
  </r>
  <r>
    <s v="S/V"/>
    <s v="N/A"/>
    <s v="N/A"/>
    <x v="8"/>
    <x v="0"/>
    <d v="2022-08-18T00:00:00"/>
    <s v="GASOLINA"/>
    <x v="7"/>
    <s v="MANUEL ESCOBEDO "/>
    <s v="RIO GRANDE, ZAC. "/>
    <s v="RF/052"/>
    <s v="REALIZAR DEPÓSITO BANCARIO EN BBVA  DE LOS INGRESOS DE CAJA DEL ITSZN"/>
    <n v="357269"/>
    <n v="357288"/>
    <n v="19"/>
  </r>
  <r>
    <s v="S/V"/>
    <s v="N/A"/>
    <s v="N/A"/>
    <x v="8"/>
    <x v="0"/>
    <d v="2022-08-18T00:00:00"/>
    <s v="GASOLINA"/>
    <x v="18"/>
    <s v="VÍCTOR MANUEL ESPARZA GARCÍA"/>
    <s v="MIGUEL AUZA, ZAC. "/>
    <s v="UED/461"/>
    <s v="IMPARTIR CLASES"/>
    <n v="334504"/>
    <n v="334648"/>
    <n v="144"/>
  </r>
  <r>
    <n v="3531"/>
    <n v="8.5399999999999991"/>
    <n v="23.43"/>
    <x v="8"/>
    <x v="0"/>
    <d v="2022-08-19T00:00:00"/>
    <s v="GASOLINA"/>
    <x v="0"/>
    <s v="FRANCISCO JAVIER CRUZ GUILLÉN"/>
    <s v="CALERA DE VÍCTOR ROSALES, ZAC."/>
    <s v="IIA/018"/>
    <s v="SEGUNDO SEMINARIO DE AGRICULTURA"/>
    <n v="149732"/>
    <n v="150023"/>
    <n v="291"/>
  </r>
  <r>
    <s v="S/V"/>
    <s v="N/A"/>
    <s v="N/A"/>
    <x v="8"/>
    <x v="0"/>
    <d v="2022-08-22T00:00:00"/>
    <s v="GASOLINA"/>
    <x v="19"/>
    <s v="ARTEMIO CAMACHO LIMONES"/>
    <s v="RIO GRANDE, ZAC. "/>
    <s v="RM/143"/>
    <s v="TRAER GASOLINA PARA MANTENIMIENTO DE JARDÍNES"/>
    <n v="418631"/>
    <n v="418643"/>
    <n v="12"/>
  </r>
  <r>
    <s v="3532/11496"/>
    <n v="12.81"/>
    <n v="23.43"/>
    <x v="8"/>
    <x v="0"/>
    <d v="2022-08-22T00:00:00"/>
    <s v="GASOLINA"/>
    <x v="9"/>
    <s v="ARTEMIO CAMACHO LIMONES"/>
    <s v="RIO GRANDE, ZAC. "/>
    <s v="REQ"/>
    <s v="COMBUSTIBLE PARA MANTENIMIENTO DE JARDÍNES"/>
    <s v="NO "/>
    <s v="APLICA"/>
    <n v="0"/>
  </r>
  <r>
    <s v="S/V"/>
    <s v="N/A"/>
    <s v="N/A"/>
    <x v="8"/>
    <x v="0"/>
    <d v="2022-08-22T00:00:00"/>
    <s v="GASOLINA"/>
    <x v="18"/>
    <s v="IGNACIO GÓMEZ BÁEZ"/>
    <s v="MIGUEL AUZA, ZAC. "/>
    <s v="UED/469"/>
    <s v="IMPARTIR CLASES"/>
    <n v="334648"/>
    <n v="334806"/>
    <n v="158"/>
  </r>
  <r>
    <n v="2534"/>
    <n v="21.414000000000001"/>
    <n v="23.35"/>
    <x v="8"/>
    <x v="0"/>
    <d v="2022-08-22T00:00:00"/>
    <s v="GASOLINA"/>
    <x v="0"/>
    <s v="PEDRO MURO ZÚÑIGA"/>
    <s v="FRESNILLO, ZAC. "/>
    <s v="SV/076"/>
    <s v="TRATAR ASUNTOS EN EL TRIBUNAL LABORAL"/>
    <n v="150023"/>
    <n v="150194"/>
    <n v="171"/>
  </r>
  <r>
    <s v="S/V"/>
    <s v="N/A"/>
    <s v="N/A"/>
    <x v="8"/>
    <x v="0"/>
    <d v="2022-08-23T00:00:00"/>
    <s v="GASOLINA"/>
    <x v="7"/>
    <s v="ARTEMIO CAMACHO LIMONES"/>
    <s v="RIO GRANDE, ZAC. "/>
    <s v="RM/144"/>
    <s v="REALIZAR VARIAS COMPRAS"/>
    <n v="357288"/>
    <n v="357309"/>
    <n v="21"/>
  </r>
  <r>
    <s v="2529/2530"/>
    <n v="42.680324370465215"/>
    <n v="23.43"/>
    <x v="8"/>
    <x v="0"/>
    <d v="2022-08-23T00:00:00"/>
    <s v="GASOLINA"/>
    <x v="18"/>
    <s v="IVÁN DE JESÚS GARCÍA ZAMORA"/>
    <s v="MIGUEL AUZA, ZAC."/>
    <s v="UED/474"/>
    <s v="IMPARTIR CLASES"/>
    <n v="334806"/>
    <n v="334939"/>
    <n v="133"/>
  </r>
  <r>
    <s v="S/V"/>
    <s v="N/A"/>
    <s v="N/A"/>
    <x v="8"/>
    <x v="0"/>
    <d v="2022-08-23T00:00:00"/>
    <s v="GASOLINA"/>
    <x v="0"/>
    <s v="DAGOBERTO MENCHACA FAJARDO"/>
    <s v="MIGUEL AUZA, ZAC."/>
    <s v="DDC/017"/>
    <s v="TRATAR ASUNTOS RELACIONADOS CON LA UNIDAD A DISTANCIA "/>
    <n v="150194"/>
    <n v="150328"/>
    <n v="134"/>
  </r>
  <r>
    <s v="S/V"/>
    <s v="N/A"/>
    <s v="N/A"/>
    <x v="8"/>
    <x v="0"/>
    <d v="2022-08-24T00:00:00"/>
    <s v="GASOLINA"/>
    <x v="2"/>
    <s v="CARLOS RIVAS ÁVILA"/>
    <s v="RIO GRANDE, ZAC. "/>
    <s v="RM/146"/>
    <s v="TIRAR BASURA"/>
    <n v="311106"/>
    <n v="311112"/>
    <n v="6"/>
  </r>
  <r>
    <s v="S/V"/>
    <s v="N/A"/>
    <s v="N/A"/>
    <x v="8"/>
    <x v="0"/>
    <d v="2022-08-24T00:00:00"/>
    <s v="GASOLINA"/>
    <x v="7"/>
    <s v="ARTEMIO CAMACHO LIMONES"/>
    <s v="RIO GRANDE, ZAC. "/>
    <s v="RM/145"/>
    <s v="REALIZAR COMPRAS"/>
    <n v="357309"/>
    <n v="357331"/>
    <n v="22"/>
  </r>
  <r>
    <n v="2535"/>
    <n v="21.36"/>
    <n v="23.43"/>
    <x v="8"/>
    <x v="0"/>
    <d v="2022-08-24T00:00:00"/>
    <s v="GASOLINA"/>
    <x v="7"/>
    <s v="JOSÉ MANUEL MORALES"/>
    <s v="RIO GRANDE, ZAC. "/>
    <s v="RF/053"/>
    <s v="REALIZAR DEPÓSITO BANCARIO BBVA"/>
    <n v="357331"/>
    <n v="357349"/>
    <n v="18"/>
  </r>
  <r>
    <s v="S/V"/>
    <s v="N/A"/>
    <s v="N/A"/>
    <x v="8"/>
    <x v="0"/>
    <d v="2022-08-24T00:00:00"/>
    <s v="GASOLINA"/>
    <x v="18"/>
    <s v="LORENZO ANTONIO DELGADO GUILLÉN"/>
    <s v="MIGUEL AUZA, ZAC."/>
    <s v="UED/483"/>
    <s v="IMPARTIR CLASES"/>
    <n v="334939"/>
    <n v="335088"/>
    <n v="149"/>
  </r>
  <r>
    <s v="S/V"/>
    <s v="N/A"/>
    <s v="N/A"/>
    <x v="8"/>
    <x v="0"/>
    <d v="2022-08-25T00:00:00"/>
    <s v="GASOLINA"/>
    <x v="19"/>
    <s v="ALVARO MANZANARES SALAS"/>
    <s v="RIO GRANDE, ZAC. "/>
    <s v="RM/149"/>
    <s v="SURTIR AGUA PURIFICADA"/>
    <n v="418643"/>
    <n v="418667"/>
    <n v="24"/>
  </r>
  <r>
    <s v="S/V"/>
    <s v="N/A"/>
    <s v="N/A"/>
    <x v="8"/>
    <x v="0"/>
    <d v="2022-08-25T00:00:00"/>
    <s v="GASOLINA"/>
    <x v="1"/>
    <s v="ARTEMIO CAMACHO LIMONES"/>
    <s v="RIO GRANDE, ZAC. "/>
    <s v="RM/148"/>
    <s v="REALIZAR COMPRAS"/>
    <n v="232746"/>
    <n v="232768"/>
    <n v="22"/>
  </r>
  <r>
    <s v="2531/2532"/>
    <n v="42.826552462526763"/>
    <n v="23.43"/>
    <x v="8"/>
    <x v="0"/>
    <d v="2022-08-25T00:00:00"/>
    <s v="GASOLINA"/>
    <x v="18"/>
    <s v="VÍCTOR MANUEL ESPARZA GARCÍA"/>
    <s v="MIGUEL AUZA, ZAC."/>
    <s v="UED/490"/>
    <s v="IMPARTIR CLASES"/>
    <n v="335088"/>
    <n v="335247"/>
    <n v="159"/>
  </r>
  <r>
    <s v="S/V"/>
    <s v="N/A"/>
    <s v="N/A"/>
    <x v="8"/>
    <x v="0"/>
    <d v="2022-08-26T00:00:00"/>
    <s v="GASOLINA"/>
    <x v="19"/>
    <s v="GUSTAVO PALACIOS FLORES"/>
    <s v="RIO GRANDE, ZAC. "/>
    <m/>
    <m/>
    <n v="418667"/>
    <n v="418686"/>
    <n v="19"/>
  </r>
  <r>
    <s v="S/V"/>
    <s v="N/A"/>
    <s v="N/A"/>
    <x v="8"/>
    <x v="0"/>
    <d v="2022-08-26T00:00:00"/>
    <s v="GASOLINA"/>
    <x v="19"/>
    <s v="JOSÉ MANUEL MORALES"/>
    <s v="RIO GRANDE, ZAC."/>
    <s v="RF/054"/>
    <s v="LLEVAR DEPÓSITO BANCARIO BBVA"/>
    <n v="418686"/>
    <n v="418705"/>
    <n v="19"/>
  </r>
  <r>
    <s v="2542/2543/2544/2545"/>
    <n v="80.680000000000007"/>
    <n v="24.79"/>
    <x v="1"/>
    <x v="1"/>
    <d v="2022-08-26T00:00:00"/>
    <s v="DIESEL"/>
    <x v="20"/>
    <s v="MIGUEL ADAME ROMERO"/>
    <s v="ZACATECAS"/>
    <s v="LI/011"/>
    <s v="TRASLADO DE ALUMNOS Y DOCENTES A LA UAZ SIGLO XXI"/>
    <s v="NO "/>
    <s v="FUNCIONA"/>
    <n v="0"/>
  </r>
  <r>
    <s v="2533/3533/11497"/>
    <n v="34.15"/>
    <n v="23.43"/>
    <x v="8"/>
    <x v="0"/>
    <d v="2022-08-26T00:00:00"/>
    <s v="GASOLINA"/>
    <x v="1"/>
    <s v="LUIS ALONSO HERRERA DÍAZ"/>
    <s v="ZACATECAS, ZAC. "/>
    <s v="ADM/018"/>
    <s v="ENTREGAR DOCUMENTOS OFICIALES Y LLEVAR A LA LIC. AVELINA A LA SEDUZAC"/>
    <n v="232768"/>
    <n v="233121"/>
    <n v="353"/>
  </r>
  <r>
    <s v="S/V"/>
    <s v="N/A"/>
    <s v="N/A"/>
    <x v="8"/>
    <x v="0"/>
    <d v="2022-08-26T00:00:00"/>
    <s v="GASOLINA"/>
    <x v="7"/>
    <s v="EDGAR DEMETRIO SAUCEDO LOZANO "/>
    <s v="MIGUEL AUZA ZAC."/>
    <m/>
    <s v="IMPARTIR CLASES Y SERVCIO SOCIAL"/>
    <n v="357349"/>
    <n v="357478"/>
    <n v="129"/>
  </r>
  <r>
    <s v="S/V"/>
    <s v="N/A"/>
    <s v="N/A"/>
    <x v="8"/>
    <x v="0"/>
    <d v="2022-08-26T00:00:00"/>
    <s v="GASOLINA"/>
    <x v="18"/>
    <s v="CÉSAR ROLANDO RAMÍREZ"/>
    <s v="RIO GRANDE, ZAC."/>
    <m/>
    <s v="TRASLADAR ALUMNOS DEL CBTa 20"/>
    <n v="335247"/>
    <n v="335282"/>
    <n v="35"/>
  </r>
  <r>
    <n v="2536"/>
    <n v="21.414000000000001"/>
    <n v="23.35"/>
    <x v="8"/>
    <x v="0"/>
    <d v="2022-08-26T00:00:00"/>
    <s v="GASOLINA"/>
    <x v="0"/>
    <s v="MA LILIA LUNA ZÚÑIGA"/>
    <s v="ZACATECAS, ZAC. "/>
    <s v="DG/070"/>
    <s v="ASISTIR AL EVENTO &quot;EMPRENDER PARA CRECER&quot; EN LA UAZ"/>
    <n v="150328"/>
    <n v="150658"/>
    <n v="330"/>
  </r>
  <r>
    <s v="2537/2538/2539"/>
    <n v="60.51"/>
    <n v="24.79"/>
    <x v="1"/>
    <x v="1"/>
    <d v="2022-08-29T00:00:00"/>
    <s v="DIESEL"/>
    <x v="16"/>
    <s v="MIGUEL ADAME ROMERO"/>
    <s v="MIGUEL AUZA, ZAC. "/>
    <m/>
    <s v="DEMOSTRACIÓN Y JUEGOS DEPORTIVOS"/>
    <s v="NO "/>
    <s v="FUNCIONA"/>
    <n v="0"/>
  </r>
  <r>
    <s v="2540/2541"/>
    <n v="40.340000000000003"/>
    <n v="24.79"/>
    <x v="1"/>
    <x v="1"/>
    <d v="2022-08-29T00:00:00"/>
    <s v="DIESEL"/>
    <x v="20"/>
    <s v="DAGOBERTO ALVARADO ESQUIVEL"/>
    <s v="MIGUEL AUZA, ZAC. "/>
    <s v="DDC/019"/>
    <s v="DEMOSTRACIÓN Y JUEGOS DEPORTIVOS"/>
    <s v="NO "/>
    <s v="FUNCIONA"/>
    <n v="0"/>
  </r>
  <r>
    <s v="S/V"/>
    <s v="N/A"/>
    <s v="N/A"/>
    <x v="8"/>
    <x v="0"/>
    <d v="2022-08-29T00:00:00"/>
    <s v="GASOLINA"/>
    <x v="7"/>
    <s v="ARTEMIO CAMACHO LIMONES"/>
    <s v="RIO GRANDE, ZAC. "/>
    <m/>
    <s v="REALIZAR COMPRAS"/>
    <n v="357478"/>
    <n v="357505"/>
    <n v="27"/>
  </r>
  <r>
    <s v="S/V"/>
    <s v="N/A"/>
    <s v="N/A"/>
    <x v="8"/>
    <x v="0"/>
    <d v="2022-08-29T00:00:00"/>
    <s v="GASOLINA"/>
    <x v="18"/>
    <s v="IGNACIO GÓMEZ BÁEZ"/>
    <s v="MIGUEL AUZA, ZAC. "/>
    <s v="UED/507"/>
    <s v="IMPARTIR CLASES"/>
    <n v="335282"/>
    <n v="335420"/>
    <n v="138"/>
  </r>
  <r>
    <s v="S/V"/>
    <s v="N/A"/>
    <s v="N/A"/>
    <x v="8"/>
    <x v="0"/>
    <d v="2022-08-29T00:00:00"/>
    <s v="GASOLINA"/>
    <x v="0"/>
    <s v="DAGOBERTO MENCHACA FAJARDO"/>
    <s v="MIGUEL AUZA, ZAC. "/>
    <s v="DDC/019"/>
    <s v="EVENTO DE BIENVENIDA A LOS ALUMNOS DE NUEVO INGRESO"/>
    <n v="150658"/>
    <n v="150791"/>
    <n v="133"/>
  </r>
  <r>
    <s v="S/V"/>
    <s v="N/A"/>
    <s v="N/A"/>
    <x v="8"/>
    <x v="0"/>
    <d v="2022-08-30T00:00:00"/>
    <s v="GASOLINA"/>
    <x v="19"/>
    <s v="ALVARO MANZANARES SALAS"/>
    <s v="RIO GRANDE, ZAC. "/>
    <s v="RM/153"/>
    <s v="TRAER AGUA "/>
    <n v="418705"/>
    <n v="418729"/>
    <n v="24"/>
  </r>
  <r>
    <s v="S/V"/>
    <s v="N/A"/>
    <s v="N/A"/>
    <x v="8"/>
    <x v="0"/>
    <d v="2022-08-30T00:00:00"/>
    <s v="GASOLINA"/>
    <x v="7"/>
    <s v="ARTEMIO CAMACHO LIMONES"/>
    <s v="RIO GRANDE, ZAC. "/>
    <s v="RM/152"/>
    <s v="REALIZAR COMPRAS"/>
    <n v="357505"/>
    <n v="357519"/>
    <n v="14"/>
  </r>
  <r>
    <s v="S/V"/>
    <s v="N/A"/>
    <s v="N/A"/>
    <x v="8"/>
    <x v="0"/>
    <d v="2022-08-30T00:00:00"/>
    <s v="GASOLINA"/>
    <x v="7"/>
    <s v="JOSÉ MANUEL MORALES"/>
    <s v="RIO GRANDE, ZAC. "/>
    <m/>
    <s v="REALIZAR DEPÓSITO BANCARIO BBVA"/>
    <n v="357519"/>
    <n v="357538"/>
    <n v="19"/>
  </r>
  <r>
    <s v="2546/2547/2548"/>
    <n v="64.040000000000006"/>
    <n v="23.43"/>
    <x v="8"/>
    <x v="0"/>
    <d v="2022-08-30T00:00:00"/>
    <s v="GASOLINA"/>
    <x v="18"/>
    <s v="RICARDO LÓPEZ GONZÁLEZ"/>
    <s v="MIGUEL AUZA, ZAC. "/>
    <s v="UED/511"/>
    <s v="IMPARTIR CLASES"/>
    <n v="335420"/>
    <n v="335566"/>
    <n v="146"/>
  </r>
  <r>
    <s v="2553/11498"/>
    <n v="25.696000000000002"/>
    <n v="23.35"/>
    <x v="8"/>
    <x v="0"/>
    <d v="2022-08-30T00:00:00"/>
    <s v="GASOLINA"/>
    <x v="0"/>
    <s v="MA LILIA LUNA ZÚÑIGA"/>
    <s v="RIO GRANDE Y ZACATECAS, ZAC. "/>
    <s v="DG/077"/>
    <s v="ACUDIR AL CBTa 20 Y A LA SEDUZAC"/>
    <n v="150791"/>
    <n v="151114"/>
    <n v="323"/>
  </r>
  <r>
    <s v="S/V"/>
    <s v="N/A"/>
    <s v="N/A"/>
    <x v="8"/>
    <x v="0"/>
    <d v="2022-08-31T00:00:00"/>
    <s v="GASOLINA"/>
    <x v="19"/>
    <s v="ARTEMIO CAMACHO LIMONES"/>
    <s v="RIO GRANDE, ZAC. "/>
    <s v="RM/155"/>
    <s v="REALIZAR COMPRAS"/>
    <n v="418729"/>
    <n v="418755"/>
    <n v="26"/>
  </r>
  <r>
    <s v="S/V"/>
    <s v="N/A"/>
    <s v="N/A"/>
    <x v="8"/>
    <x v="0"/>
    <d v="2022-08-31T00:00:00"/>
    <s v="GASOLINA"/>
    <x v="8"/>
    <s v="CARLOS RIVAS ÁVILA"/>
    <s v="RIO GRANDE, ZAC."/>
    <s v="RM/156"/>
    <s v="TIRAR BASURA"/>
    <n v="311112"/>
    <n v="311124"/>
    <n v="12"/>
  </r>
  <r>
    <s v="11499/3534"/>
    <n v="12.81"/>
    <n v="23.43"/>
    <x v="8"/>
    <x v="0"/>
    <d v="2022-08-31T00:00:00"/>
    <s v="GASOLINA"/>
    <x v="9"/>
    <s v="ARTEMIO CAMACHO LIMONES"/>
    <s v="RIO GRANDE, ZAC. "/>
    <m/>
    <s v="COMPRA DE COBUSTIBLES PARA JARDINES"/>
    <s v="NO "/>
    <s v="APLICA"/>
    <n v="0"/>
  </r>
  <r>
    <n v="2554"/>
    <n v="21.36"/>
    <n v="23.43"/>
    <x v="8"/>
    <x v="0"/>
    <d v="2022-08-31T00:00:00"/>
    <s v="GASOLINA"/>
    <x v="7"/>
    <s v="JOSÉ MANUEL MORALES"/>
    <s v="RIO GRANDE, ZAC. "/>
    <m/>
    <s v="REALIZAR DEPÓSITO BANCARIO BBVA"/>
    <n v="357538"/>
    <n v="357557"/>
    <n v="19"/>
  </r>
  <r>
    <s v="S/V"/>
    <s v="N/A"/>
    <s v="N/A"/>
    <x v="8"/>
    <x v="0"/>
    <d v="2022-08-31T00:00:00"/>
    <s v="GASOLINA"/>
    <x v="18"/>
    <s v="LORENZO ANTONIO DELGADO GUILLÉN"/>
    <s v="MIGUEL AUZA, ZAC. "/>
    <s v="UED/521"/>
    <s v="IMPARTIR CLASES"/>
    <n v="335566"/>
    <n v="335698"/>
    <n v="132"/>
  </r>
  <r>
    <s v="3535/3536"/>
    <n v="17.079999999999998"/>
    <n v="23.43"/>
    <x v="9"/>
    <x v="0"/>
    <d v="2022-09-01T00:00:00"/>
    <s v="GASOLINA"/>
    <x v="1"/>
    <s v="ALEJANDRO SALDÍVAR CUÉLLAR"/>
    <s v="MIGUEL AUZA"/>
    <s v="DAC/017"/>
    <s v="CURSO DE INDUCCIÓN "/>
    <n v="233121"/>
    <n v="233259"/>
    <n v="138"/>
  </r>
  <r>
    <s v="S/V"/>
    <s v="N/A"/>
    <s v="N/A"/>
    <x v="9"/>
    <x v="0"/>
    <d v="2022-09-01T00:00:00"/>
    <s v="GASOLINA"/>
    <x v="18"/>
    <s v="VÍCTOR MANUEL ESPARZA GARCÍA"/>
    <s v="MIGUEL AUZA, ZAC. "/>
    <s v="UED/522"/>
    <s v="IMPARTIR CLASES"/>
    <n v="335698"/>
    <n v="335835"/>
    <n v="137"/>
  </r>
  <r>
    <s v="S/V"/>
    <s v="N/A"/>
    <s v="N/A"/>
    <x v="9"/>
    <x v="0"/>
    <d v="2022-09-02T00:00:00"/>
    <s v="GASOLINA"/>
    <x v="19"/>
    <s v="JOSÉ MANUEL MORALES"/>
    <s v="RIO GRANDE, ZAC. "/>
    <s v="RF/057"/>
    <s v="REALIZAR DEPÓSITO BANCARIO BBVA"/>
    <n v="418755"/>
    <n v="418774"/>
    <n v="19"/>
  </r>
  <r>
    <n v="2549"/>
    <n v="21.35"/>
    <n v="23.43"/>
    <x v="9"/>
    <x v="0"/>
    <d v="2022-09-02T00:00:00"/>
    <s v="GASOLINA"/>
    <x v="1"/>
    <s v="TEODORO HERNÁNDEZ RÍOS"/>
    <s v="MIGUEL AUZA, ZAC. "/>
    <m/>
    <s v="IMPARTIR CLASES"/>
    <n v="233259"/>
    <n v="233397"/>
    <n v="138"/>
  </r>
  <r>
    <s v="S/V"/>
    <s v="N/A"/>
    <s v="N/A"/>
    <x v="9"/>
    <x v="0"/>
    <d v="2022-09-02T00:00:00"/>
    <s v="GASOLINA"/>
    <x v="7"/>
    <s v="ARTEMIO CAMACHO LIMONES"/>
    <s v="RIO GRANDE, ZAC. "/>
    <s v="RM/171"/>
    <s v="COMPRAS"/>
    <n v="357557"/>
    <n v="357598"/>
    <n v="41"/>
  </r>
  <r>
    <s v="2550/2551/2552"/>
    <n v="64.03"/>
    <n v="23.43"/>
    <x v="9"/>
    <x v="0"/>
    <d v="2022-09-02T00:00:00"/>
    <s v="GASOLINA"/>
    <x v="18"/>
    <s v="LUIS ALONSO HERRERA DÍAZ"/>
    <s v="ZACATECAS, ZAC."/>
    <s v="ADM/019"/>
    <s v="CAPACITACIÓN EN MATERIA DE CONTROL INTERNO"/>
    <n v="335835"/>
    <n v="336197"/>
    <n v="362"/>
  </r>
  <r>
    <s v="S/V"/>
    <s v="N/A"/>
    <s v="N/A"/>
    <x v="9"/>
    <x v="0"/>
    <d v="2022-09-05T00:00:00"/>
    <s v="GASOLINA"/>
    <x v="7"/>
    <s v="ARTEMIO CAMACHO LIMONES"/>
    <s v="RIO GRANDE, ZAC. "/>
    <s v="RM/160"/>
    <s v="COMPRAS"/>
    <n v="357598"/>
    <n v="357620"/>
    <n v="22"/>
  </r>
  <r>
    <s v="2555/2556"/>
    <n v="42.7"/>
    <n v="23.43"/>
    <x v="9"/>
    <x v="0"/>
    <d v="2022-09-05T00:00:00"/>
    <s v="GASOLINA"/>
    <x v="18"/>
    <s v="IGNACIO GOMEZ BAEZ"/>
    <s v="MIGUEL AUZA"/>
    <s v="UED/540"/>
    <s v="IMPARTIR CLASES"/>
    <n v="336197"/>
    <n v="336330"/>
    <n v="133"/>
  </r>
  <r>
    <s v="11506/11507/11508/11509/11510"/>
    <n v="21.413"/>
    <n v="23.35"/>
    <x v="9"/>
    <x v="0"/>
    <d v="2022-09-06T00:00:00"/>
    <s v="GASOLINA"/>
    <x v="19"/>
    <s v="ALVARO MANZANARES SALAS"/>
    <s v="RIO GRANDE, ZAC."/>
    <s v="RM/161"/>
    <s v="TRAER AGUA "/>
    <n v="418774"/>
    <n v="418799"/>
    <n v="25"/>
  </r>
  <r>
    <s v="2557/2558/2559/2560/2561/2562/2563/3462 Y 1,000 x trasnf total 11,500"/>
    <n v="463.9"/>
    <n v="24.79"/>
    <x v="1"/>
    <x v="1"/>
    <d v="2022-09-06T00:00:00"/>
    <s v="DIESEL"/>
    <x v="16"/>
    <s v="MIGUEL ADAME ROMERO"/>
    <s v="SALTILLO"/>
    <s v="RPSS/022"/>
    <s v="LLEVAR ALUMNOS Y DOCENTES A PARTICIPAR EN INNOVATECNM 2022"/>
    <s v="NO "/>
    <s v="FUNCIONA"/>
    <n v="0"/>
  </r>
  <r>
    <s v="S/V"/>
    <s v="N/A"/>
    <s v="N/A"/>
    <x v="9"/>
    <x v="0"/>
    <d v="2022-09-06T00:00:00"/>
    <s v="GASOLINA"/>
    <x v="8"/>
    <s v="CARLOS RIVAS ÁVILA"/>
    <s v="RIO GRANDE, ZAC."/>
    <m/>
    <s v="TIRAR BASURA"/>
    <n v="311124"/>
    <n v="311136"/>
    <n v="12"/>
  </r>
  <r>
    <s v="S/V"/>
    <s v="N/A"/>
    <s v="N/A"/>
    <x v="9"/>
    <x v="0"/>
    <d v="2022-09-06T00:00:00"/>
    <s v="GASOLINA"/>
    <x v="18"/>
    <s v="MIGUEL ÁNGEL SOSA LOMBARDO"/>
    <s v="MIGUEL AUZA"/>
    <s v="UED/543"/>
    <s v="IMPARTIR CLASES"/>
    <n v="336330"/>
    <n v="336463"/>
    <n v="133"/>
  </r>
  <r>
    <s v="3541/3542/3543 y 1100 en efvo."/>
    <n v="25.61"/>
    <n v="23.43"/>
    <x v="9"/>
    <x v="0"/>
    <d v="2022-09-06T00:00:00"/>
    <s v="GASOLINA"/>
    <x v="0"/>
    <s v="MA LILIA LUNA ZÚÑIGA"/>
    <s v="SALTILLO"/>
    <s v="DG/080"/>
    <s v="INNOVATECNM 2022"/>
    <n v="151114"/>
    <n v="151994"/>
    <n v="880"/>
  </r>
  <r>
    <s v="S/V"/>
    <s v="N/A"/>
    <s v="N/A"/>
    <x v="9"/>
    <x v="0"/>
    <d v="2022-09-07T00:00:00"/>
    <s v="GASOLINA"/>
    <x v="19"/>
    <s v="ARTEMIO CAMACHO LIMONES"/>
    <s v="RIO GRANDE, ZAC. "/>
    <s v="RM/172"/>
    <s v="COMPRAS Y TRAER GASOLINA PARA LOS JARDINES"/>
    <n v="418799"/>
    <n v="418826"/>
    <n v="27"/>
  </r>
  <r>
    <s v="11511/11512/11513"/>
    <n v="12.81"/>
    <n v="23.43"/>
    <x v="9"/>
    <x v="0"/>
    <d v="2022-09-07T00:00:00"/>
    <s v="GASOLINA"/>
    <x v="9"/>
    <s v="ARTEMIO CAMACHO LIMONES"/>
    <s v="RIO GRANDE, ZAC. "/>
    <m/>
    <s v="COMBUSTIBLE PARA MANTENIMIENTO DE JARDÍNES"/>
    <s v="NO "/>
    <s v="APLICA"/>
    <n v="0"/>
  </r>
  <r>
    <s v="S/V"/>
    <s v="N/A"/>
    <s v="N/A"/>
    <x v="9"/>
    <x v="0"/>
    <d v="2022-09-07T00:00:00"/>
    <s v="GASOLINA"/>
    <x v="1"/>
    <s v="PEDRO MURO ZÚÑIGA"/>
    <s v="JUAN ALDAMA, ZAC. "/>
    <s v="SV/080"/>
    <s v="ASISTIR A EVENTO DE RENDICIÓN DE CUENTAS"/>
    <n v="233397"/>
    <n v="233548"/>
    <n v="151"/>
  </r>
  <r>
    <s v="11516/11517"/>
    <n v="8.5399999999999991"/>
    <n v="23.43"/>
    <x v="9"/>
    <x v="0"/>
    <d v="2022-09-07T00:00:00"/>
    <s v="GASOLINA"/>
    <x v="1"/>
    <s v="JOSÉ MANUEL MORALES"/>
    <s v="RIO GRANDE, ZAC. "/>
    <s v="RF/058"/>
    <s v="LLEVAR DEPÓSITO BANCARIO BBVA"/>
    <n v="233548"/>
    <n v="233568"/>
    <n v="20"/>
  </r>
  <r>
    <s v="S/V"/>
    <s v="N/A"/>
    <s v="N/A"/>
    <x v="9"/>
    <x v="0"/>
    <d v="2022-09-07T00:00:00"/>
    <s v="GASOLINA"/>
    <x v="7"/>
    <s v="DAGOBERTO ALVARADO ESQUIVEL"/>
    <s v="NIEVES, ZAC."/>
    <s v="SV/079"/>
    <s v="ENTREGAR INVITACIONES PARA EL SEMINARIO DE AGRICULTURA SOSTENIBLE"/>
    <n v="357620"/>
    <n v="357686"/>
    <n v="66"/>
  </r>
  <r>
    <s v="2564/3537/3538/11500"/>
    <n v="42.69"/>
    <n v="23.43"/>
    <x v="9"/>
    <x v="0"/>
    <d v="2022-09-07T00:00:00"/>
    <s v="GASOLINA"/>
    <x v="18"/>
    <s v="LORENZO ANTONIO DELGADO GUILLÉN"/>
    <s v="MIGUEL AUZA, ZAC."/>
    <s v="UED/554"/>
    <s v="IMPARTIR CLASES"/>
    <n v="336463"/>
    <n v="336617"/>
    <n v="154"/>
  </r>
  <r>
    <s v="S/V"/>
    <s v="N/A"/>
    <s v="N/A"/>
    <x v="9"/>
    <x v="0"/>
    <d v="2022-09-08T00:00:00"/>
    <s v="GASOLINA"/>
    <x v="7"/>
    <s v="ARTEMIO CAMACHO LIMONES"/>
    <s v="RIO GRANDE, ZAC. "/>
    <m/>
    <s v="COMPRAS"/>
    <n v="357686"/>
    <n v="357708"/>
    <n v="22"/>
  </r>
  <r>
    <s v="S/V"/>
    <s v="N/A"/>
    <s v="N/A"/>
    <x v="9"/>
    <x v="0"/>
    <d v="2022-09-08T00:00:00"/>
    <s v="GASOLINA"/>
    <x v="18"/>
    <s v="VÍCTOR MANUEL ESPARZA GARCÍA"/>
    <s v="MIGUEL AUZA, ZAC."/>
    <s v="UED/555"/>
    <s v="IMPARTIR CLASES"/>
    <n v="336617"/>
    <n v="336774"/>
    <n v="157"/>
  </r>
  <r>
    <s v="11501/11502/11503/11504/11505"/>
    <n v="21.414000000000001"/>
    <n v="23.35"/>
    <x v="9"/>
    <x v="0"/>
    <d v="2022-09-08T00:00:00"/>
    <s v="GASOLINA"/>
    <x v="0"/>
    <s v="MA LILIA LUNA ZÚÑIGA"/>
    <s v="ZACATECAS, ZAC."/>
    <s v="DG/081"/>
    <s v="PRIMER INFORME DE GOBIERNO DEL ESTADO"/>
    <n v="151994"/>
    <n v="152303"/>
    <n v="309"/>
  </r>
  <r>
    <s v="11514/11515"/>
    <n v="8.5660000000000007"/>
    <n v="23.35"/>
    <x v="9"/>
    <x v="0"/>
    <d v="2022-09-09T00:00:00"/>
    <s v="GASOLINA"/>
    <x v="19"/>
    <s v="CARLOS RIVAS ÁVILA"/>
    <s v="LORETO, RIO GRANDE, ZAC. "/>
    <s v="PL/026"/>
    <s v="LLEVAR MOBILIARIO PARA EVENTO SEMINARIO DE AGRICULTURA SOSTENIBLE"/>
    <n v="418826"/>
    <n v="418863"/>
    <n v="37"/>
  </r>
  <r>
    <s v="S/V"/>
    <s v="N/A"/>
    <s v="N/A"/>
    <x v="1"/>
    <x v="1"/>
    <d v="2022-09-09T00:00:00"/>
    <s v="DIESEL"/>
    <x v="21"/>
    <s v="GUSTAVO PALACIOS FLORES"/>
    <s v="LORETO, RIO GRANDE, ZAC. "/>
    <s v="PL/027"/>
    <s v="LLEVAR A LOS PARTICIPANTES DEL SEMINARIO DE AGRICULTURA SOSTENIBLE"/>
    <s v="NO"/>
    <s v="FUNCIONA"/>
    <n v="0"/>
  </r>
  <r>
    <s v="3539/3540"/>
    <n v="17.079999999999998"/>
    <n v="23.43"/>
    <x v="9"/>
    <x v="0"/>
    <d v="2022-09-09T00:00:00"/>
    <s v="GASOLINA"/>
    <x v="5"/>
    <s v="TEODORO HERNÁNDEZ RÍOS"/>
    <s v="MIGUEL AUZA, ZAC."/>
    <s v="UED/565"/>
    <s v="IMPARTIR CLASES"/>
    <n v="233568"/>
    <n v="233706"/>
    <n v="138"/>
  </r>
  <r>
    <s v="S/V"/>
    <s v="N/A"/>
    <s v="N/A"/>
    <x v="9"/>
    <x v="0"/>
    <d v="2022-09-09T00:00:00"/>
    <s v="GASOLINA"/>
    <x v="7"/>
    <s v="JOSÉ MANUEL MORALES"/>
    <s v="RÍO GRANDE, ZAC."/>
    <s v="RF/060"/>
    <s v="REALIZAR DEPÓSITO BANCARIO BBVA"/>
    <n v="357708"/>
    <n v="357728"/>
    <n v="20"/>
  </r>
  <r>
    <s v="11518/11519/11520/11521/11522"/>
    <n v="21.414000000000001"/>
    <n v="23.35"/>
    <x v="9"/>
    <x v="0"/>
    <d v="2022-09-09T00:00:00"/>
    <s v="GASOLINA"/>
    <x v="0"/>
    <s v="MA LILIA LUNA ZÚÑIGA"/>
    <s v="GUADALUPE, ZAC. "/>
    <s v="RF/059"/>
    <s v="REUNIÓN DE TRABAJO CON LA SECRETARIA DE EDUCACIÓN"/>
    <n v="152303"/>
    <n v="152626"/>
    <n v="323"/>
  </r>
  <r>
    <s v="S/V"/>
    <s v="N/A"/>
    <s v="N/A"/>
    <x v="9"/>
    <x v="0"/>
    <d v="2022-09-10T00:00:00"/>
    <s v="GASOLINA"/>
    <x v="8"/>
    <s v="JOSÉ CRUZ BARRIOS MEDINA"/>
    <s v="RIO GRANDE, ZAC. "/>
    <s v="ADM/020"/>
    <s v="LLEVAR LA BASURA AL TIRADERO MUNICIPAL "/>
    <n v="311136"/>
    <n v="311148"/>
    <n v="12"/>
  </r>
  <r>
    <n v="3466"/>
    <n v="40.340000000000003"/>
    <n v="24.79"/>
    <x v="1"/>
    <x v="1"/>
    <d v="2022-09-10T00:00:00"/>
    <s v="DIESEL"/>
    <x v="21"/>
    <s v="JOSÉ CRUZ BARRIOS MEDINA"/>
    <s v="LAS PALMA"/>
    <m/>
    <s v="IR POR LOS ALUMNOS QUE VIENEN DE SALTILLO, COHA.  A LAS PALMAS Y TRAERLOS A RIO GRANDE"/>
    <m/>
    <m/>
    <n v="0"/>
  </r>
  <r>
    <n v="3467"/>
    <n v="25.61"/>
    <n v="23.43"/>
    <x v="9"/>
    <x v="0"/>
    <d v="2022-09-10T00:00:00"/>
    <s v="GASOLINA"/>
    <x v="1"/>
    <s v="LUIS ALONSO HERRERA DÍAZ"/>
    <s v="LAS PALMA"/>
    <s v="RF/063"/>
    <s v="IR A LAS PALMAS A ARREGLAR EL CAMIÓN COYOTE III Y TRAERLO A RIO GRANDE"/>
    <n v="233706"/>
    <n v="233932"/>
    <n v="226"/>
  </r>
  <r>
    <n v="3465"/>
    <n v="25.61"/>
    <n v="23.43"/>
    <x v="9"/>
    <x v="0"/>
    <d v="2022-09-10T00:00:00"/>
    <s v="GASOLINA"/>
    <x v="18"/>
    <s v="JOSÉ MANUEL MORALES"/>
    <s v="LAS PALMAS Y MIGUEL AUZA"/>
    <s v="RF/061"/>
    <s v="IR POR LOS ALUMNOS QUE VIENEN DE SALTILLO, COHA.  A LAS PALMAS Y LLEVARLOS A MIGUEL AUZA"/>
    <n v="336774"/>
    <n v="337060"/>
    <n v="286"/>
  </r>
  <r>
    <s v="11523/11524/11525"/>
    <n v="12.81"/>
    <n v="23.43"/>
    <x v="9"/>
    <x v="0"/>
    <d v="2022-09-12T00:00:00"/>
    <s v="GASOLINA"/>
    <x v="9"/>
    <s v="ARTEMIO CAMACHO LIMONES"/>
    <s v="RIO GRANDE, ZAC. "/>
    <m/>
    <s v="COMBUSTIBLE PARA MANTENIMIENTO DE JARDÍNES"/>
    <s v="NO"/>
    <s v="APLICA"/>
    <n v="0"/>
  </r>
  <r>
    <s v="S/V"/>
    <s v="N/A"/>
    <s v="N/A"/>
    <x v="9"/>
    <x v="0"/>
    <d v="2022-09-12T00:00:00"/>
    <s v="GASOLINA"/>
    <x v="7"/>
    <s v="ARTEMIO CAMACHO LIMONES"/>
    <s v="RIO GRANDE, ZAC. "/>
    <s v="RM/"/>
    <s v="COMPRA DE COBUSTIBLES PARA JARDINES"/>
    <n v="357728"/>
    <n v="357751"/>
    <n v="23"/>
  </r>
  <r>
    <s v="S/V"/>
    <s v="N/A"/>
    <s v="N/A"/>
    <x v="9"/>
    <x v="0"/>
    <d v="2022-09-12T00:00:00"/>
    <s v="GASOLINA"/>
    <x v="18"/>
    <s v="LUIS HUMBERTO LOMELI MAGALLANES"/>
    <s v="MIGUEL AUZA, ZAC."/>
    <s v="UED/572"/>
    <s v="IMPARTIR CLASES"/>
    <n v="337060"/>
    <n v="337198"/>
    <n v="138"/>
  </r>
  <r>
    <n v="3464"/>
    <n v="21.34"/>
    <n v="23.43"/>
    <x v="9"/>
    <x v="0"/>
    <d v="2022-09-12T00:00:00"/>
    <s v="GASOLINA"/>
    <x v="0"/>
    <s v="MA LILIA LUNA ZÚÑIGA"/>
    <s v="AGUASCALIENTES, AGS."/>
    <s v="DG/083"/>
    <s v="REUNIÓN PARA EL SISTEMA DE EDUCACIÓN EN LÍNEA"/>
    <n v="152626"/>
    <n v="153144"/>
    <m/>
  </r>
  <r>
    <s v="S/V"/>
    <s v="N/A"/>
    <s v="N/A"/>
    <x v="9"/>
    <x v="0"/>
    <d v="2022-09-13T00:00:00"/>
    <s v="GASOLINA"/>
    <x v="19"/>
    <s v="ALVARO MANZANARES SALAS"/>
    <s v="RIO GRANDE, ZAC. "/>
    <s v="RM/167"/>
    <s v="TRAER AGUA "/>
    <n v="418863"/>
    <n v="418887"/>
    <n v="24"/>
  </r>
  <r>
    <n v="3469"/>
    <n v="21.35"/>
    <n v="23.43"/>
    <x v="9"/>
    <x v="0"/>
    <d v="2022-09-13T00:00:00"/>
    <s v="GASOLINA"/>
    <x v="7"/>
    <s v="ARTEMIO CAMACHO LIMONES"/>
    <s v="RIO GRANDE, ZAC."/>
    <m/>
    <s v="REALIZAR COMPRAS"/>
    <n v="357751"/>
    <n v="357773"/>
    <n v="22"/>
  </r>
  <r>
    <n v="3463"/>
    <n v="72.56"/>
    <n v="23.43"/>
    <x v="9"/>
    <x v="0"/>
    <d v="2022-09-13T00:00:00"/>
    <s v="GASOLINA"/>
    <x v="18"/>
    <s v="MIGUEL ANGEL SOSA LOMBARDO"/>
    <s v="MIGUEL AUZA, ZAC."/>
    <s v="UED/576"/>
    <s v="IMPARTIR CLASES"/>
    <n v="337198"/>
    <n v="337330"/>
    <n v="132"/>
  </r>
  <r>
    <s v="S/V"/>
    <s v="N/A"/>
    <s v="N/A"/>
    <x v="9"/>
    <x v="0"/>
    <d v="2022-09-14T00:00:00"/>
    <s v="GASOLINA"/>
    <x v="18"/>
    <s v="LORENZO ANTONIO DELGADO GUILLÉN"/>
    <s v="MIGUEL AUZA, ZAC."/>
    <s v="UED/586"/>
    <s v="IMPARTIR CLASES"/>
    <n v="337330"/>
    <n v="337462"/>
    <n v="132"/>
  </r>
  <r>
    <n v="3468"/>
    <n v="14.99"/>
    <n v="23.35"/>
    <x v="9"/>
    <x v="0"/>
    <d v="2022-09-14T00:00:00"/>
    <s v="GASOLINA"/>
    <x v="0"/>
    <s v="PEDRO MURO ZÚÑIGA"/>
    <s v="FRESNILLO, ZAC. "/>
    <s v="SV/081"/>
    <s v="ACUDIR AL TRIBUNAL LABORAL"/>
    <n v="153144"/>
    <n v="153313"/>
    <n v="169"/>
  </r>
  <r>
    <s v="S/V"/>
    <s v="N/A"/>
    <s v="N/A"/>
    <x v="9"/>
    <x v="0"/>
    <d v="2022-09-15T00:00:00"/>
    <s v="GASOLINA"/>
    <x v="8"/>
    <s v="CARLOS RIVAS ÁVILA"/>
    <s v="RIO GRANDE, ZAC. "/>
    <s v="RM/169"/>
    <s v="TIRAR BASURA"/>
    <n v="311148"/>
    <n v="311160"/>
    <n v="12"/>
  </r>
  <r>
    <n v="3471"/>
    <n v="12.81"/>
    <n v="23.43"/>
    <x v="9"/>
    <x v="0"/>
    <d v="2022-09-15T00:00:00"/>
    <s v="GASOLINA"/>
    <x v="9"/>
    <s v="JOSÉ MANUEL MORALES"/>
    <s v="RÍO GRANDE, ZAC."/>
    <m/>
    <s v="COMBUSTIBLE PARA MANTENIMIENTO DE JARDÍNES"/>
    <n v="0"/>
    <n v="0"/>
    <n v="0"/>
  </r>
  <r>
    <s v="S/V"/>
    <s v="N/A"/>
    <s v="N/A"/>
    <x v="9"/>
    <x v="0"/>
    <d v="2022-09-15T00:00:00"/>
    <s v="GASOLINA"/>
    <x v="7"/>
    <s v="JOSÉ MANUEL MORALES"/>
    <s v="RÍO GRANDE, ZAC."/>
    <s v="RF/065"/>
    <s v="COMPRA DE COMBUSTIBLE PARA JARDINES E IR AL JUZGADO"/>
    <n v="357773"/>
    <n v="357796"/>
    <n v="23"/>
  </r>
  <r>
    <s v="S/V"/>
    <s v="N/A"/>
    <s v="N/A"/>
    <x v="9"/>
    <x v="0"/>
    <d v="2022-09-15T00:00:00"/>
    <s v="GASOLINA"/>
    <x v="18"/>
    <s v="VÍCTOR MANUEL ESPARZA GARCÍA"/>
    <s v="MIGUEL AUZA, ZAC."/>
    <s v="UED/587"/>
    <s v="IMPARTIR CLASES"/>
    <n v="337463"/>
    <n v="337637"/>
    <n v="174"/>
  </r>
  <r>
    <n v="3470"/>
    <n v="76.83"/>
    <n v="23.43"/>
    <x v="9"/>
    <x v="0"/>
    <d v="2022-09-19T00:00:00"/>
    <s v="GASOLINA"/>
    <x v="18"/>
    <s v="IGNACIO GÓMEZ BAÉZ"/>
    <s v="MIGUEL AUZA, ZAC."/>
    <s v="UED/606"/>
    <s v="IMPARTIR CLASES"/>
    <n v="337637"/>
    <n v="337780"/>
    <n v="143"/>
  </r>
  <r>
    <n v="3472"/>
    <n v="14.938113529662825"/>
    <n v="23.43"/>
    <x v="9"/>
    <x v="0"/>
    <d v="2022-09-19T00:00:00"/>
    <s v="GASOLINA"/>
    <x v="0"/>
    <s v="ABRAHAM ESQUIVEL SALAS"/>
    <s v="SOBRERETE, ZAC. "/>
    <s v="SPI/022"/>
    <s v="REUNIRSE CON EL EQUIPO DE INVESTIGADORES DEL ITSZO"/>
    <n v="153313"/>
    <n v="153494"/>
    <n v="181"/>
  </r>
  <r>
    <s v="S/V"/>
    <s v="N/A"/>
    <s v="N/A"/>
    <x v="9"/>
    <x v="0"/>
    <d v="2022-09-20T00:00:00"/>
    <s v="GASOLINA"/>
    <x v="19"/>
    <s v="ALVARO MANZANARES SALAS"/>
    <s v="RIO GRANDE, ZAC. "/>
    <s v="RM/174"/>
    <s v="TRAER AGUA "/>
    <n v="418887"/>
    <n v="418911"/>
    <n v="24"/>
  </r>
  <r>
    <s v="S/V"/>
    <s v="N/A"/>
    <s v="N/A"/>
    <x v="1"/>
    <x v="1"/>
    <d v="2022-09-20T00:00:00"/>
    <s v="DIESEL"/>
    <x v="21"/>
    <s v="MIGUEL ADAME ROMERO"/>
    <s v="RIO GRANDE, ZAC. "/>
    <m/>
    <m/>
    <s v="NO"/>
    <s v="FUNCIONA"/>
    <m/>
  </r>
  <r>
    <s v="S/V"/>
    <s v="N/A"/>
    <s v="N/A"/>
    <x v="9"/>
    <x v="0"/>
    <d v="2022-09-20T00:00:00"/>
    <s v="GASOLINA"/>
    <x v="7"/>
    <s v="ARTEMIO CAMACHO LIMONES"/>
    <s v="RIO GRANDE, ZAC. "/>
    <s v="RM/176"/>
    <s v="REALIZAR COMPRAS"/>
    <n v="357796"/>
    <n v="357817"/>
    <n v="21"/>
  </r>
  <r>
    <s v="S/V"/>
    <s v="N/A"/>
    <s v="N/A"/>
    <x v="9"/>
    <x v="0"/>
    <d v="2022-09-20T00:00:00"/>
    <s v="GASOLINA"/>
    <x v="18"/>
    <s v="RICARDO LÓPEZ GONZÁLEZ"/>
    <s v="MIGUEL AUZA, ZAC."/>
    <s v="UED/610"/>
    <s v="IMPARTIR CLASES"/>
    <n v="337780"/>
    <n v="337913"/>
    <n v="133"/>
  </r>
  <r>
    <n v="3475"/>
    <n v="21.36"/>
    <n v="23.43"/>
    <x v="9"/>
    <x v="0"/>
    <d v="2022-09-21T00:00:00"/>
    <s v="GASOLINA"/>
    <x v="8"/>
    <s v="CARLOS RIVAS ÁVILA"/>
    <s v="RIO GRANDE, ZAC. "/>
    <s v="RM/177"/>
    <s v="LLEVAR BASURA AL TIRADERO MUNICIPAL"/>
    <n v="311160"/>
    <n v="311178"/>
    <n v="18"/>
  </r>
  <r>
    <s v="S/V"/>
    <s v="N/A"/>
    <s v="N/A"/>
    <x v="9"/>
    <x v="0"/>
    <d v="2022-09-21T00:00:00"/>
    <s v="GASOLINA"/>
    <x v="7"/>
    <s v="JOSÉ MANUEL MORALES"/>
    <s v="RIO GRANDE, ZAC. "/>
    <s v="RF/067"/>
    <s v="LLEVAR DEPÓSITO BANCARIO A BBVA"/>
    <n v="357817"/>
    <n v="357836"/>
    <n v="19"/>
  </r>
  <r>
    <s v="S/V"/>
    <s v="N/A"/>
    <s v="N/A"/>
    <x v="9"/>
    <x v="0"/>
    <d v="2022-09-21T00:00:00"/>
    <s v="GASOLINA"/>
    <x v="18"/>
    <s v="LORENZO ANTONIO DELGADO GUILLÉN"/>
    <s v="MIGUEL AUZA, ZAC."/>
    <s v="UED/620"/>
    <s v="IMPARTIR CLASES"/>
    <n v="337913"/>
    <n v="338046"/>
    <n v="133"/>
  </r>
  <r>
    <n v="3474"/>
    <n v="25.61"/>
    <n v="23.43"/>
    <x v="9"/>
    <x v="0"/>
    <d v="2022-09-21T00:00:00"/>
    <s v="GASOLINA"/>
    <x v="0"/>
    <s v="LUIS ALONSO HERRERA DÍAZ"/>
    <s v="ZACATECAS, ZAC."/>
    <s v="RF/066"/>
    <s v="REUNIÓN DE TRABAJO EN SEFIN PARA EL PRESUPUESTO DEL CIERRE DEL EJERCICIO 2022"/>
    <n v="153494"/>
    <n v="153791"/>
    <n v="297"/>
  </r>
  <r>
    <s v="S/V"/>
    <n v="64.239999999999995"/>
    <n v="23.35"/>
    <x v="9"/>
    <x v="0"/>
    <d v="2022-09-22T00:00:00"/>
    <s v="GASOLINA"/>
    <x v="18"/>
    <s v="VÍCTOR MANUEL ESPARZA GARCÍA"/>
    <s v="MIGUEL AUZA, ZAC."/>
    <s v="UED/621"/>
    <s v="IMPARTIR CLASES"/>
    <n v="338046"/>
    <n v="338189"/>
    <n v="143"/>
  </r>
  <r>
    <s v="S/V"/>
    <s v="N/A"/>
    <s v="N/A"/>
    <x v="1"/>
    <x v="1"/>
    <d v="2022-09-23T00:00:00"/>
    <s v="DIESEL"/>
    <x v="16"/>
    <s v="DAGOBERTO ALVARADO ESQUIVEL"/>
    <s v="JEREZ, ZAC. "/>
    <s v="DG/087"/>
    <s v="LLEVAR ALUMNOS A ENCUENTROS DEPORTIVOS"/>
    <s v="NO"/>
    <s v="FUNCIONA"/>
    <n v="0"/>
  </r>
  <r>
    <n v="3477"/>
    <n v="100.84711577248891"/>
    <n v="24.79"/>
    <x v="1"/>
    <x v="1"/>
    <d v="2022-09-23T00:00:00"/>
    <s v="DIESEL"/>
    <x v="21"/>
    <s v="MIGUEL ADAME ROMERO"/>
    <s v="JEREZ, ZAC. "/>
    <s v="DG/086"/>
    <s v="LLEVAR ALUMNOS A ENCUENTROS DEPORTIVOS"/>
    <s v="NO "/>
    <s v="FUNCIONA"/>
    <n v="0"/>
  </r>
  <r>
    <n v="3481"/>
    <n v="12.81"/>
    <n v="23.43"/>
    <x v="9"/>
    <x v="0"/>
    <d v="2022-09-23T00:00:00"/>
    <s v="GASOLINA"/>
    <x v="9"/>
    <s v="ARTEMIO CAMACHO LIMONES"/>
    <s v="RIO GRANDE, ZAC. "/>
    <m/>
    <s v="GASOLINA PARA MANTENIMIENTO DE JARDINES"/>
    <n v="0"/>
    <n v="0"/>
    <n v="0"/>
  </r>
  <r>
    <n v="3473"/>
    <n v="17.079999999999998"/>
    <n v="23.43"/>
    <x v="9"/>
    <x v="0"/>
    <d v="2022-09-23T00:00:00"/>
    <s v="GASOLINA"/>
    <x v="22"/>
    <s v="TEODORO HERNÁNDEZ RÍOS"/>
    <s v="MIGUEL AUZA, ZAC. "/>
    <s v="UED/630"/>
    <s v="IMPARTIR CLASES"/>
    <n v="233932"/>
    <n v="234115"/>
    <n v="183"/>
  </r>
  <r>
    <s v="S/V"/>
    <s v="N/A"/>
    <s v="N/A"/>
    <x v="9"/>
    <x v="0"/>
    <d v="2022-09-23T00:00:00"/>
    <s v="GASOLINA"/>
    <x v="7"/>
    <s v="ARTEMIO CAMACHO LIMONES"/>
    <s v="RIO GRANDE, ZAC. "/>
    <s v="RM/185"/>
    <s v="COMPRAS"/>
    <n v="357836"/>
    <n v="357850"/>
    <n v="14"/>
  </r>
  <r>
    <s v="S/V"/>
    <s v="N/A"/>
    <s v="N/A"/>
    <x v="9"/>
    <x v="0"/>
    <d v="2022-09-23T00:00:00"/>
    <s v="GASOLINA"/>
    <x v="7"/>
    <s v="JOSÉ MANUEL MORALES"/>
    <s v="RIO GRANDE, ZAC. "/>
    <s v="RF/070"/>
    <s v="LLEVAR DEPÓSITO BANCARIO BBVA"/>
    <n v="357850"/>
    <n v="357879"/>
    <n v="29"/>
  </r>
  <r>
    <n v="3476"/>
    <n v="64.241"/>
    <n v="23.35"/>
    <x v="9"/>
    <x v="0"/>
    <d v="2022-09-23T00:00:00"/>
    <s v="GASOLINA"/>
    <x v="18"/>
    <s v="L.C. LUIS ALONSO HERRERA DÍAZ"/>
    <s v="ZACATECAS, ZAC. "/>
    <s v="RF/068"/>
    <s v="CAPACITACIÓN OBLIGACIONES DE TRANSPARENCIA"/>
    <n v="338189"/>
    <n v="338537"/>
    <n v="348"/>
  </r>
  <r>
    <n v="3478"/>
    <n v="28.237192416296896"/>
    <n v="24.79"/>
    <x v="1"/>
    <x v="1"/>
    <d v="2022-09-24T00:00:00"/>
    <s v="DIESEL"/>
    <x v="21"/>
    <s v="MIGUEL ADAME ROMERO"/>
    <s v="COL. PROGRESO, RÍO GRANDE, ZAC. "/>
    <s v="DG/089"/>
    <s v="LLEVAR CONTIGENTE CÍVICO A APOYAR EN EL DESFILE"/>
    <s v="NO"/>
    <s v="FUNCIONA"/>
    <m/>
  </r>
  <r>
    <s v="S/V"/>
    <s v="N/A"/>
    <s v="N/A"/>
    <x v="9"/>
    <x v="0"/>
    <d v="2022-09-26T00:00:00"/>
    <s v="GASOLINA"/>
    <x v="23"/>
    <s v="CARLOS RIVAS ÁVILA"/>
    <s v="RIO GRANDE, ZAC. "/>
    <s v="RM/179"/>
    <s v="LLEVAR LA BASURA AL TIRADERO MUNICIPAL"/>
    <n v="311178"/>
    <n v="311196"/>
    <n v="18"/>
  </r>
  <r>
    <n v="3479"/>
    <n v="85.37"/>
    <n v="23.43"/>
    <x v="9"/>
    <x v="0"/>
    <d v="2022-09-26T00:00:00"/>
    <s v="GASOLINA"/>
    <x v="18"/>
    <s v="LUIS HUMBERTO LOMELÍ MAGALLANES"/>
    <s v="MIGUEL AUZA, ZAC."/>
    <s v="UED/636"/>
    <s v="IMPARTIR CLASES"/>
    <n v="338537"/>
    <n v="338678"/>
    <n v="141"/>
  </r>
  <r>
    <s v="3480 y 3485"/>
    <n v="25.61"/>
    <n v="23.43"/>
    <x v="9"/>
    <x v="0"/>
    <d v="2022-09-26T00:00:00"/>
    <s v="GASOLINA"/>
    <x v="0"/>
    <s v="LUIS ALONSO HERRERA DÍAZ"/>
    <s v="ZACATECAS, ZAC"/>
    <s v="ADM/022"/>
    <s v="REUNION DE TRABAJO CON RESPECTO A LOS LINEAMIENTOS PARA EL CONTROL, BAJA Y DESTINO FINAL DE LOS BIENES MUEBLES"/>
    <n v="153791"/>
    <n v="154154"/>
    <n v="363"/>
  </r>
  <r>
    <s v="S/V"/>
    <s v="N/A"/>
    <s v="N/A"/>
    <x v="9"/>
    <x v="0"/>
    <d v="2022-09-27T00:00:00"/>
    <s v="GASOLINA"/>
    <x v="19"/>
    <s v="ALVARO MANZANARES SALAS"/>
    <s v="RIO GRANDE, ZAC. "/>
    <s v="RM/181"/>
    <s v="TRAER AGUA "/>
    <n v="418911"/>
    <n v="418934"/>
    <n v="23"/>
  </r>
  <r>
    <s v="S/V"/>
    <s v="N/A"/>
    <s v="N/A"/>
    <x v="9"/>
    <x v="0"/>
    <d v="2022-09-27T00:00:00"/>
    <s v="GASOLINA"/>
    <x v="7"/>
    <s v="ARTEMIO CAMACHO LIMONES"/>
    <s v="RIO GRANDE, ZAC. "/>
    <s v="RM/183"/>
    <s v="COMPRAS"/>
    <n v="357879"/>
    <n v="357899"/>
    <n v="20"/>
  </r>
  <r>
    <s v="S/V"/>
    <s v="N/A"/>
    <s v="N/A"/>
    <x v="9"/>
    <x v="0"/>
    <d v="2022-09-27T00:00:00"/>
    <s v="GASOLINA"/>
    <x v="18"/>
    <s v="RICARDO LÓPEZ GONZÁLEZ"/>
    <s v="MIGUEL AUZA, ZAC. "/>
    <s v="UED/642"/>
    <s v="IMPARTIR CLASES"/>
    <n v="338678"/>
    <n v="338811"/>
    <n v="133"/>
  </r>
  <r>
    <n v="3486"/>
    <n v="25.61"/>
    <n v="23.43"/>
    <x v="9"/>
    <x v="0"/>
    <d v="2022-09-27T00:00:00"/>
    <s v="GASOLINA"/>
    <x v="0"/>
    <s v="HORACIO VARELA GARCÍA"/>
    <s v="ZACATECAS, ZAC. "/>
    <s v="PL/034"/>
    <s v="ENTREGA DE CARPETAS PARA LA JUNTA DE GOBIERNO"/>
    <n v="154154"/>
    <n v="154474"/>
    <n v="320"/>
  </r>
  <r>
    <n v="3487"/>
    <n v="40.338846308995564"/>
    <n v="24.79"/>
    <x v="1"/>
    <x v="1"/>
    <d v="2022-09-28T00:00:00"/>
    <s v="DIESEL"/>
    <x v="21"/>
    <s v="MIGUEL ADAME ROMERO"/>
    <s v="MIGUEL AUZA, ZAC. "/>
    <s v="IIA/032"/>
    <s v="LLEVAR DOCENTES A REVISIÓN DE LOS PRODUCTOS LACTEOS POMAS"/>
    <m/>
    <m/>
    <n v="0"/>
  </r>
  <r>
    <n v="3489"/>
    <n v="25.61"/>
    <n v="23.43"/>
    <x v="9"/>
    <x v="0"/>
    <d v="2022-09-28T00:00:00"/>
    <s v="GASOLINA"/>
    <x v="1"/>
    <s v="DAGOBERTO ALVARADO ESQUIVEL"/>
    <s v="FCO. R MURGUÍA, JUAN ALDAMA Y MIGUEL AUZA, ZAC. "/>
    <s v="SV/085"/>
    <s v="ENTREGAR INVITACIONES PARA LA GRADUACIÓN "/>
    <n v="234115"/>
    <n v="234311"/>
    <n v="196"/>
  </r>
  <r>
    <s v="S/V"/>
    <s v="N/A"/>
    <s v="N/A"/>
    <x v="9"/>
    <x v="0"/>
    <d v="2022-09-28T00:00:00"/>
    <s v="GASOLINA"/>
    <x v="7"/>
    <s v="JOSÉ MANUEL MORALES"/>
    <s v="RÍO GRANDE, ZAC."/>
    <s v="RF/071"/>
    <s v="REALIZAR DEPÓSITO BANCARIO BBVA"/>
    <m/>
    <m/>
    <n v="0"/>
  </r>
  <r>
    <s v="S/V"/>
    <s v="N/A"/>
    <s v="N/A"/>
    <x v="9"/>
    <x v="0"/>
    <d v="2022-09-28T00:00:00"/>
    <s v="GASOLINA"/>
    <x v="18"/>
    <s v="LORENZO ANTONIO DELGADO GUILLÉN"/>
    <s v="MIGUEL AUZA, ZAC. "/>
    <s v="UED/652"/>
    <s v="IMPARTIR CLASES"/>
    <n v="338811"/>
    <n v="338943"/>
    <n v="132"/>
  </r>
  <r>
    <n v="3488"/>
    <n v="12.81"/>
    <n v="23.43"/>
    <x v="9"/>
    <x v="0"/>
    <d v="2022-09-28T00:00:00"/>
    <s v="GASOLINA"/>
    <x v="0"/>
    <s v="MA. TERESA RODRÍGUEZ BAUTISTA"/>
    <s v="MIGUEL AUZA, ZAC. "/>
    <s v="ADM/024"/>
    <s v="LLEVAR PERSONAL QUE VA IMPARTIR CAPACITACIÓN AL PERSONAL ADMINISTRATIVO"/>
    <n v="154474"/>
    <n v="154608"/>
    <n v="134"/>
  </r>
  <r>
    <s v="S/V"/>
    <s v="N/A"/>
    <s v="N/A"/>
    <x v="9"/>
    <x v="0"/>
    <d v="2022-09-29T00:00:00"/>
    <s v="GASOLINA"/>
    <x v="23"/>
    <s v="CARLOS RIVAS ÁVILA"/>
    <s v="RIO GRANDE, ZAC. "/>
    <s v="RM/186"/>
    <s v="LLEVAR LA BASURA AL TIRADERO MUNICIPAL"/>
    <n v="311196"/>
    <n v="311202"/>
    <n v="6"/>
  </r>
  <r>
    <n v="3490"/>
    <n v="29.87622705932565"/>
    <n v="23.43"/>
    <x v="9"/>
    <x v="0"/>
    <d v="2022-09-29T00:00:00"/>
    <s v="GASOLINA"/>
    <x v="1"/>
    <s v="JESÚS GERARDO LEAL SALAZAR"/>
    <s v="ZACATECAS, ZAC."/>
    <s v="SV/086"/>
    <s v="ENTREGAR INVITACIONES PARA LA GRADUACIÓN "/>
    <n v="234311"/>
    <n v="234656"/>
    <n v="345"/>
  </r>
  <r>
    <n v="3491"/>
    <n v="4.2699999999999996"/>
    <n v="23.43"/>
    <x v="9"/>
    <x v="0"/>
    <d v="2022-09-29T00:00:00"/>
    <s v="GASOLINA"/>
    <x v="7"/>
    <s v="ARTEMIO CAMACHO LIMONES"/>
    <s v="RIO GRANDE, ZAC. "/>
    <s v="RM/184"/>
    <s v="ENTREGAR INVITACIONES PARA LA GRADUACIÓN "/>
    <n v="357918"/>
    <n v="357946"/>
    <n v="28"/>
  </r>
  <r>
    <s v="S/V"/>
    <s v="N/A"/>
    <s v="N/A"/>
    <x v="9"/>
    <x v="0"/>
    <d v="2022-09-29T00:00:00"/>
    <s v="GASOLINA"/>
    <x v="18"/>
    <s v="VÍCTOR MANUEL ESPARZA GARCÍA"/>
    <s v="MIGUEL AUZA, ZAC."/>
    <s v="UED/653"/>
    <s v="IMPARTIR CLASES"/>
    <n v="338943"/>
    <n v="339086"/>
    <n v="143"/>
  </r>
  <r>
    <s v="S/V"/>
    <s v="N/A"/>
    <s v="N/A"/>
    <x v="9"/>
    <x v="0"/>
    <d v="2022-09-30T00:00:00"/>
    <s v="GASOLINA"/>
    <x v="19"/>
    <s v="ARTEMIO CAMACHO LIMONES"/>
    <s v="RIO GRANDE, ZAC. "/>
    <s v="RF/072"/>
    <s v="TRAER BOCADILLOS PARA LA GRADUACIÓN Y REALIZAR DEPÓSITO BANCARIO"/>
    <n v="418934"/>
    <n v="418953"/>
    <n v="19"/>
  </r>
  <r>
    <s v="S/V"/>
    <s v="N/A"/>
    <s v="N/A"/>
    <x v="9"/>
    <x v="0"/>
    <d v="2022-09-30T00:00:00"/>
    <s v="GASOLINA"/>
    <x v="7"/>
    <s v="MARIO ALBERTO RAMÍREZ SALAS"/>
    <s v="RIO GRANDE, ZAC."/>
    <s v="SV/088"/>
    <s v="REUNIÓN CON EL COMITÉ CÍVICO PATRIOTICO Y OFICIALIA MAYOR"/>
    <n v="357946"/>
    <n v="357968"/>
    <n v="22"/>
  </r>
  <r>
    <s v="S/V"/>
    <s v="N/A"/>
    <s v="N/A"/>
    <x v="9"/>
    <x v="0"/>
    <d v="2022-09-30T00:00:00"/>
    <s v="GASOLINA"/>
    <x v="7"/>
    <s v="ARTEMIO CAMACHO LIMONES"/>
    <s v="RIO GRANDE, ZAC. "/>
    <m/>
    <s v="LLEVAR DEPÓSITO BANCARIO BBVA"/>
    <n v="357968"/>
    <n v="357987"/>
    <n v="19"/>
  </r>
  <r>
    <s v="S/V"/>
    <s v="N/A"/>
    <s v="N/A"/>
    <x v="10"/>
    <x v="0"/>
    <d v="2022-10-03T00:00:00"/>
    <s v="GASOLINA"/>
    <x v="7"/>
    <s v="GUSTAVO PALACIOS FLORES"/>
    <s v="RIO GRANDE, ZAC. "/>
    <s v="RM/187"/>
    <s v="IR A TRAER UNA LLAVE ESPECIA PARA ARREGLAR EL CAMION INTERNACIONAL "/>
    <n v="357987"/>
    <n v="358008"/>
    <n v="21"/>
  </r>
  <r>
    <n v="3492"/>
    <n v="85.37"/>
    <n v="23.43"/>
    <x v="10"/>
    <x v="0"/>
    <d v="2022-10-03T00:00:00"/>
    <s v="GASOLINA"/>
    <x v="18"/>
    <s v="IGNACIO GÓMEZ BÁEZ"/>
    <s v="MIGUEL, AUZA, ZAC. "/>
    <s v="UED/670"/>
    <s v="IMPARTIR CLASES"/>
    <n v="339086"/>
    <n v="339232"/>
    <n v="146"/>
  </r>
  <r>
    <n v="3493"/>
    <n v="25.61"/>
    <n v="23.43"/>
    <x v="10"/>
    <x v="0"/>
    <d v="2022-10-03T00:00:00"/>
    <s v="GASOLINA"/>
    <x v="0"/>
    <s v="HORACIO VARELA GARCÍA"/>
    <s v="ZACATECAS, ZAC. "/>
    <s v="PL/035"/>
    <s v="III SESIÓN DE LA JUNTA DE GOBIERNO"/>
    <n v="154608"/>
    <n v="154909"/>
    <n v="301"/>
  </r>
  <r>
    <s v="S/V"/>
    <s v="N/A"/>
    <s v="N/A"/>
    <x v="10"/>
    <x v="0"/>
    <d v="2022-10-04T00:00:00"/>
    <s v="GASOLINA"/>
    <x v="19"/>
    <s v="ALVARO MANZANARES SALAS"/>
    <s v="RÍO GRANDE, ZAC."/>
    <s v="RM/189"/>
    <s v="TRAER AGUA "/>
    <n v="418953"/>
    <n v="418977"/>
    <n v="24"/>
  </r>
  <r>
    <n v="3495"/>
    <n v="21.35"/>
    <n v="23.43"/>
    <x v="10"/>
    <x v="0"/>
    <d v="2022-10-04T00:00:00"/>
    <s v="GASOLINA"/>
    <x v="7"/>
    <s v="ARTEMIO CAMACHO LIMONES"/>
    <s v="RÍO GRANDE, ZAC."/>
    <s v="RM/188"/>
    <s v="TRAER DESAYUNO PARA EL PERSONAL DE SALUD QUE VIENEN A VACUNAR"/>
    <n v="358008"/>
    <n v="358055"/>
    <n v="47"/>
  </r>
  <r>
    <s v="S/V"/>
    <s v="N/A"/>
    <s v="N/A"/>
    <x v="10"/>
    <x v="0"/>
    <d v="2022-10-04T00:00:00"/>
    <s v="GASOLINA"/>
    <x v="18"/>
    <s v="RICARDO LÓPEZ GONZÁLEZ"/>
    <s v="MIGUEL, AUZA, ZAC. "/>
    <s v="UED/674"/>
    <s v="IMPARTIR CLASES"/>
    <n v="339232"/>
    <n v="339379"/>
    <n v="147"/>
  </r>
  <r>
    <n v="3499"/>
    <n v="21.34"/>
    <n v="23.43"/>
    <x v="10"/>
    <x v="0"/>
    <d v="2022-10-05T00:00:00"/>
    <s v="GASOLINA"/>
    <x v="19"/>
    <s v="ARTEMIO CAMACHO LIMONES"/>
    <s v="RÍO GRANDE, ZAC."/>
    <m/>
    <s v="COMPRAS"/>
    <n v="418977"/>
    <n v="418999"/>
    <n v="22"/>
  </r>
  <r>
    <s v="S/V"/>
    <s v="N/A"/>
    <s v="N/A"/>
    <x v="10"/>
    <x v="0"/>
    <d v="2022-10-05T00:00:00"/>
    <s v="GASOLINA"/>
    <x v="19"/>
    <s v="JOSÉ MANUEL MORALES"/>
    <s v="RÍO GRANDE, ZAC."/>
    <s v="RF/074"/>
    <s v="LLEVAR DEPÓSITO BANCARIO BBVA"/>
    <n v="418999"/>
    <n v="419018"/>
    <n v="19"/>
  </r>
  <r>
    <n v="3500"/>
    <n v="16.14"/>
    <n v="24.79"/>
    <x v="1"/>
    <x v="1"/>
    <d v="2022-10-05T00:00:00"/>
    <s v="DIESEL"/>
    <x v="16"/>
    <s v="GUSTAVO PALACIOS FLORES"/>
    <s v="V. HINOJOSA, RIO GRANDE, ZAC. "/>
    <s v="RF/073"/>
    <s v="LLEVAR AL GRUPO DE DANZA "/>
    <s v="NO "/>
    <s v="FUNCIONA"/>
    <n v="0"/>
  </r>
  <r>
    <s v="S/V"/>
    <s v="N/A"/>
    <s v="N/A"/>
    <x v="10"/>
    <x v="0"/>
    <d v="2022-10-05T00:00:00"/>
    <s v="GASOLINA"/>
    <x v="23"/>
    <s v="CARLOS RIVAS ÁVILA"/>
    <s v="RÍO GRANDE, ZAC."/>
    <s v="RM/191"/>
    <s v="LLEVAR LA BASURA AL TIRADERO MUNICIPAL"/>
    <n v="311202"/>
    <n v="311213.7"/>
    <n v="11.700000000011642"/>
  </r>
  <r>
    <n v="3483"/>
    <n v="12.11"/>
    <n v="24.79"/>
    <x v="1"/>
    <x v="1"/>
    <d v="2022-10-04T00:00:00"/>
    <s v="DIESEL"/>
    <x v="24"/>
    <s v="MIGUEL ADAME ROMERO"/>
    <s v="ZACATECAS, ZAC."/>
    <s v="IIA/033"/>
    <s v="LLEVAR ALUMNOS Y DOCENTE AL CICLO DE CONFERENCIAS DE SIMPOSIUM AGROALIMENTARIO&quot;"/>
    <s v="NO"/>
    <s v="FUNCIONA"/>
    <n v="0"/>
  </r>
  <r>
    <n v="3498"/>
    <n v="29.864100000000001"/>
    <n v="23.44"/>
    <x v="10"/>
    <x v="0"/>
    <d v="2022-10-05T00:00:00"/>
    <s v="GASOLINA"/>
    <x v="1"/>
    <s v="PEDRO MURO ZÚÑIGA"/>
    <s v="ZACATECAS, ZAC."/>
    <s v="SV/089"/>
    <s v="MESA DE TRABAJO &quot;PROYECTO PARA UNA NUEVA LEY DE ENTIDADES PÚBLICAS PARAESTATALES DEL ESTADO"/>
    <n v="234656"/>
    <n v="234952"/>
    <n v="296"/>
  </r>
  <r>
    <n v="3497"/>
    <n v="12.81"/>
    <n v="23.43"/>
    <x v="10"/>
    <x v="0"/>
    <d v="2022-10-05T00:00:00"/>
    <s v="GASOLINA"/>
    <x v="7"/>
    <s v="MANUEL IGNACIO SALAS GUZMÁN"/>
    <s v="MIGUEL AUZA, ZAC. "/>
    <s v="DIA/028"/>
    <s v="ASUNTOS PENDIENTES CON RESIDENCIAS PROFESIONALES"/>
    <n v="358055"/>
    <n v="358191"/>
    <n v="136"/>
  </r>
  <r>
    <s v="S/V"/>
    <s v="N/A"/>
    <s v="N/A"/>
    <x v="10"/>
    <x v="0"/>
    <d v="2022-10-05T00:00:00"/>
    <s v="GASOLINA"/>
    <x v="18"/>
    <s v="LORENZO ANTONIO DELGADO GUILLÉN"/>
    <s v="MIGUEL AUZA, ZAC. "/>
    <s v="UED/684"/>
    <s v="IMPARTIR CLASES"/>
    <n v="339379"/>
    <n v="339522"/>
    <n v="143"/>
  </r>
  <r>
    <n v="3496"/>
    <n v="17.064846416382252"/>
    <n v="23.44"/>
    <x v="10"/>
    <x v="0"/>
    <d v="2022-10-05T00:00:00"/>
    <s v="GASOLINA"/>
    <x v="0"/>
    <s v="MA LILIA LUNA ZÚÑIGA"/>
    <s v="ZACATECAS, ZAC. "/>
    <s v="DG/091"/>
    <s v="I SESIÓN EXTRAORDINARIA DE LA COEPES"/>
    <n v="154909"/>
    <n v="155212"/>
    <n v="303"/>
  </r>
  <r>
    <n v="3484"/>
    <n v="92.79"/>
    <n v="24.79"/>
    <x v="1"/>
    <x v="1"/>
    <d v="2022-10-06T00:00:00"/>
    <s v="DIESEL"/>
    <x v="24"/>
    <s v="MIGUEL ADAME ROMERO"/>
    <s v="ZACATECAS, ZAC."/>
    <s v="IIA/033"/>
    <s v="LLEVAR ALUMNOS Y DOCENTE AL CICLO DE CONFERENCIAS DE SIMPOSIUM AGROALIMENTARIO&quot;"/>
    <s v="NO "/>
    <s v="FUNCIONA"/>
    <n v="0"/>
  </r>
  <r>
    <s v="S/V"/>
    <s v="N/A"/>
    <s v="N/A"/>
    <x v="10"/>
    <x v="0"/>
    <d v="2022-10-06T00:00:00"/>
    <s v="GASOLINA"/>
    <x v="18"/>
    <s v="VÍCTOR MANUEL ESPARZA GARCÍA"/>
    <s v="MIGUEL AUZA, ZAC."/>
    <s v="UED/685"/>
    <s v="IMPARTIR CLASES"/>
    <n v="339522"/>
    <n v="339665"/>
    <n v="143"/>
  </r>
  <r>
    <s v="S/V"/>
    <s v="N/A"/>
    <s v="N/A"/>
    <x v="10"/>
    <x v="0"/>
    <d v="2022-10-07T00:00:00"/>
    <s v="GASOLINA"/>
    <x v="8"/>
    <s v="CARLOS RIVAS ÁVILA"/>
    <s v="RÍO GRANDE, ZAC."/>
    <m/>
    <s v="TIRAR BASURA "/>
    <n v="311213"/>
    <n v="311225"/>
    <n v="12"/>
  </r>
  <r>
    <n v="3202"/>
    <n v="12.81"/>
    <n v="23.43"/>
    <x v="10"/>
    <x v="0"/>
    <d v="2022-10-07T00:00:00"/>
    <s v="GASOLINA"/>
    <x v="9"/>
    <s v="ARTEMIO CAMACHO LIMONES"/>
    <s v="RÍO GRANDE, ZAC."/>
    <m/>
    <s v="COMBUSTIBLE PARA MANTENIMIENTO DE JARDÍNES"/>
    <n v="0"/>
    <n v="0"/>
    <n v="0"/>
  </r>
  <r>
    <n v="3482"/>
    <n v="17.079999999999998"/>
    <n v="23.43"/>
    <x v="10"/>
    <x v="0"/>
    <d v="2022-10-07T00:00:00"/>
    <s v="GASOLINA"/>
    <x v="5"/>
    <s v="TEODORO HERNÁNDEZ RÍOS"/>
    <s v="MIGUEL AUZA, ZAC."/>
    <s v="UED/662"/>
    <s v="IMPARTIR CLASES"/>
    <n v="234952"/>
    <n v="235096"/>
    <n v="144"/>
  </r>
  <r>
    <s v="S/V"/>
    <s v="N/A"/>
    <s v="N/A"/>
    <x v="10"/>
    <x v="0"/>
    <d v="2022-10-07T00:00:00"/>
    <s v="GASOLINA"/>
    <x v="7"/>
    <s v="ARTEMIO CAMACHO LIMONES"/>
    <s v="RÍO GRANDE, ZAC."/>
    <s v="RM/192"/>
    <s v="COMPRAS"/>
    <n v="358191"/>
    <n v="358211"/>
    <n v="20"/>
  </r>
  <r>
    <s v="S/V"/>
    <s v="N/A"/>
    <s v="N/A"/>
    <x v="10"/>
    <x v="0"/>
    <d v="2022-10-07T00:00:00"/>
    <s v="GASOLINA"/>
    <x v="7"/>
    <s v="JOSE MANUEL MORALES "/>
    <s v="RÍO GRANDE, ZAC."/>
    <s v="RF/075"/>
    <s v="LLEVAR DEPÓSITO BANCARIO BBVA"/>
    <n v="358211"/>
    <n v="358230"/>
    <n v="19"/>
  </r>
  <r>
    <n v="3494"/>
    <n v="25.97"/>
    <n v="23.12"/>
    <x v="10"/>
    <x v="0"/>
    <d v="2022-10-07T00:00:00"/>
    <s v="GASOLINA"/>
    <x v="0"/>
    <s v="MANUEL IGANACIO SALAS GUZMÁN"/>
    <s v="ZACATECAS, ZAC. "/>
    <s v="LI/026"/>
    <s v="CIMAT ZACATECAS"/>
    <n v="155212"/>
    <n v="155501"/>
    <n v="289"/>
  </r>
  <r>
    <n v="3211"/>
    <n v="29.88"/>
    <n v="23.43"/>
    <x v="10"/>
    <x v="0"/>
    <d v="2022-10-08T00:00:00"/>
    <s v="GASOLINA"/>
    <x v="1"/>
    <s v="DAGOBERTO MENCHACA FAJARDO"/>
    <s v="ZACATECAS, ZAC. "/>
    <s v="RF/076"/>
    <s v="IR A ZACATECAS A TRAER LAS PLAYERAS"/>
    <n v="235096"/>
    <n v="235429"/>
    <n v="333"/>
  </r>
  <r>
    <n v="3204"/>
    <n v="21.34"/>
    <n v="23.43"/>
    <x v="10"/>
    <x v="0"/>
    <d v="2022-10-10T00:00:00"/>
    <s v="GASOLINA"/>
    <x v="18"/>
    <s v="JAIRO OCIEL ROJAS MOYA"/>
    <s v="RIO GRANDE, ZAC. "/>
    <s v="UED/714"/>
    <s v="TRAER PERSONAL ADMINISTRATIVO A UNA CAPACITACIÓN "/>
    <n v="339735"/>
    <n v="339875"/>
    <n v="140"/>
  </r>
  <r>
    <n v="3205"/>
    <n v="85.37"/>
    <n v="23.43"/>
    <x v="10"/>
    <x v="0"/>
    <d v="2022-10-10T00:00:00"/>
    <s v="GASOLINA"/>
    <x v="18"/>
    <s v="LUIS HUMBERTO LOMELÍ MAGALLANES"/>
    <s v="MIGUEL AUZA, ZAC. "/>
    <m/>
    <s v="IMPARTIR CLASES"/>
    <n v="339665"/>
    <n v="339735"/>
    <n v="70"/>
  </r>
  <r>
    <s v="S/V"/>
    <s v="N/A"/>
    <s v="N/A"/>
    <x v="10"/>
    <x v="0"/>
    <d v="2022-10-10T00:00:00"/>
    <s v="GASOLINA"/>
    <x v="0"/>
    <s v="MA LILIA LUNA ZÚÑIGA"/>
    <s v="FRESNILLO, ZAC. "/>
    <s v="DG/095"/>
    <s v="ACUDIR A LAS OFICINAS DEL PODER JUDICIAL"/>
    <n v="155501"/>
    <n v="155676"/>
    <n v="175"/>
  </r>
  <r>
    <s v="S/V"/>
    <s v="N/A"/>
    <s v="N/A"/>
    <x v="10"/>
    <x v="0"/>
    <d v="2022-10-11T00:00:00"/>
    <s v="GASOLINA"/>
    <x v="19"/>
    <s v="ALVARO MANZANARES SALAS"/>
    <s v="RÍO GRANDE, ZAC. "/>
    <s v="RM/194"/>
    <s v="TRAER AGUA "/>
    <n v="419018"/>
    <n v="419042"/>
    <n v="24"/>
  </r>
  <r>
    <s v="S/V"/>
    <s v="N/A"/>
    <s v="N/A"/>
    <x v="10"/>
    <x v="0"/>
    <d v="2022-10-11T00:00:00"/>
    <s v="GASOLINA"/>
    <x v="19"/>
    <s v="JOSÉ MANUEL MORALES"/>
    <s v="RÍO GRANDE, ZAC. "/>
    <m/>
    <s v="LLEVAR DEPÓSITO BANCARIO"/>
    <n v="419042"/>
    <m/>
    <n v="-419042"/>
  </r>
  <r>
    <n v="3212"/>
    <n v="29.88"/>
    <n v="23.43"/>
    <x v="10"/>
    <x v="0"/>
    <d v="2022-10-11T00:00:00"/>
    <s v="GASOLINA"/>
    <x v="1"/>
    <s v="PEDRO MURO ZÚÑIGA"/>
    <s v="ZACATECAS, ZAC."/>
    <s v="DG/096"/>
    <s v="MESA DE TRABAJO &quot;DEMANDAS LABORALES Y LAUDOS&quot;"/>
    <n v="235429"/>
    <n v="235429"/>
    <n v="0"/>
  </r>
  <r>
    <s v="S/V"/>
    <s v="N/A"/>
    <s v="N/A"/>
    <x v="10"/>
    <x v="0"/>
    <d v="2022-10-11T00:00:00"/>
    <s v="GASOLINA"/>
    <x v="7"/>
    <s v="ARTEMIO CAMACHO LIMONES"/>
    <s v="RÍO GRANDE, ZAC. "/>
    <m/>
    <s v="COMPRAS Y ENTREGAR INVITACIONES"/>
    <n v="358230"/>
    <n v="358259"/>
    <n v="29"/>
  </r>
  <r>
    <s v="S/V"/>
    <s v="N/A"/>
    <s v="N/A"/>
    <x v="10"/>
    <x v="0"/>
    <d v="2022-10-11T00:00:00"/>
    <s v="GASOLINA"/>
    <x v="18"/>
    <s v="RICARDO LÓPEZ GONZÁLEZ"/>
    <s v="MIGUEL AUZA, ZAC. "/>
    <s v="UED/708"/>
    <s v="IMPARTIR CLASES"/>
    <n v="339943"/>
    <n v="340076"/>
    <n v="133"/>
  </r>
  <r>
    <n v="3203"/>
    <n v="21.331"/>
    <n v="23.44"/>
    <x v="10"/>
    <x v="0"/>
    <d v="2022-10-11T00:00:00"/>
    <s v="GASOLINA"/>
    <x v="0"/>
    <s v="MA LILIA LUNA ZÚÑIGA"/>
    <s v="ZACATECAS, ZAC."/>
    <s v="DG/093"/>
    <s v="MESA DE TRABAJO &quot;DEMANDAS LABORALES Y LAUDOS&quot;"/>
    <n v="155676"/>
    <n v="155979"/>
    <n v="303"/>
  </r>
  <r>
    <n v="3209"/>
    <n v="80.680000000000007"/>
    <n v="24.79"/>
    <x v="1"/>
    <x v="1"/>
    <d v="2022-10-12T00:00:00"/>
    <s v="DIESEL"/>
    <x v="16"/>
    <s v="MIGUEL ADAME ROMERO"/>
    <s v="MIGUEL AUZA, ZAC. "/>
    <s v="UED/719"/>
    <s v="TRAER Y LLEVAR ALUMNOS A PARTICIPAR EN EL DESFILE DE ANIVERSARIO"/>
    <s v="NO"/>
    <s v="FUNCIONA"/>
    <n v="0"/>
  </r>
  <r>
    <n v="3208"/>
    <n v="80.680000000000007"/>
    <n v="24.79"/>
    <x v="1"/>
    <x v="1"/>
    <d v="2022-10-12T00:00:00"/>
    <s v="DIESEL"/>
    <x v="21"/>
    <s v="GUSTAVO PALACIOS FLORES"/>
    <s v="MIGUEL AUZA, ZAC. "/>
    <m/>
    <s v="TRAER Y LLEVAR ALUMNOS A PARTICIPAR EN EL DESFILE DE ANIVERSARIO"/>
    <s v="NO"/>
    <s v="FUNCIONA"/>
    <n v="0"/>
  </r>
  <r>
    <n v="3216"/>
    <n v="12.82"/>
    <n v="23.43"/>
    <x v="10"/>
    <x v="0"/>
    <d v="2022-10-12T00:00:00"/>
    <s v="GASOLINA"/>
    <x v="5"/>
    <s v="CÉSAR ROLANDO RAMÍREZ"/>
    <s v="RÍO GRANDE, ZAC. "/>
    <s v="ADM/026"/>
    <s v="LLEVAR AL TAMBORAZO EN EN EL RECORRIDO DEL DESFILE"/>
    <n v="235429"/>
    <n v="235493"/>
    <n v="64"/>
  </r>
  <r>
    <n v="3207"/>
    <n v="20.170000000000002"/>
    <n v="24.79"/>
    <x v="1"/>
    <x v="1"/>
    <d v="2022-10-12T00:00:00"/>
    <s v="DIESEL"/>
    <x v="12"/>
    <s v="JUANA MOTA"/>
    <s v="RÍO GRANDE, ZAC. "/>
    <m/>
    <s v="COMBUSTIBLE PARA USARSE EN EL DESFILE"/>
    <n v="0"/>
    <n v="0"/>
    <n v="0"/>
  </r>
  <r>
    <n v="3214"/>
    <n v="21.36"/>
    <n v="23.43"/>
    <x v="10"/>
    <x v="0"/>
    <d v="2022-10-12T00:00:00"/>
    <s v="GASOLINA"/>
    <x v="0"/>
    <s v="LUIS ALONSO HERRERA DÍAZ"/>
    <s v="ZACATECAS, ZAC. "/>
    <s v="RF/078"/>
    <s v="LLEVAR DOCUMENTACIÓN OFICIAL"/>
    <n v="155979"/>
    <n v="156266"/>
    <n v="287"/>
  </r>
  <r>
    <s v="S/V"/>
    <s v="N/A"/>
    <s v="N/A"/>
    <x v="10"/>
    <x v="0"/>
    <d v="2022-10-13T00:00:00"/>
    <s v="GASOLINA"/>
    <x v="19"/>
    <s v="GUSTAVO PALACIOS FLORES"/>
    <s v="RÍO GRANDE, ZAC. "/>
    <s v="ADM/027"/>
    <s v="REVISAR Y TRAER EL CAMIÓN DINA (COYOTE III)"/>
    <n v="419061"/>
    <n v="419108"/>
    <n v="47"/>
  </r>
  <r>
    <n v="3217"/>
    <n v="20.170000000000002"/>
    <n v="24.79"/>
    <x v="1"/>
    <x v="1"/>
    <d v="2022-10-13T00:00:00"/>
    <s v="DIESEL"/>
    <x v="16"/>
    <s v="GUSTAVO PALACIOS FLORES"/>
    <s v="RÍO GRANDE, ZAC. "/>
    <s v="ADM/027"/>
    <s v="FUE UTILIDADO PARA IR A TRAER EL CAMIÓN DINA BLANCO QUE SE QUEDÓ POR FALLAS MECÁNICAS DURANTE LA COMISIÓN ASIGNADA PARA TRAER Y LLEVAR ALUMNOS DE LA UNIDAD A DISTANCIA PARA PARTICIPAR EN EL DESFILE DL XXI ANIVERSARIO "/>
    <s v="NO "/>
    <s v="FUNCIONA"/>
    <n v="0"/>
  </r>
  <r>
    <n v="3210"/>
    <n v="80.680000000000007"/>
    <n v="24.79"/>
    <x v="1"/>
    <x v="1"/>
    <d v="2022-10-13T00:00:00"/>
    <s v="DIESEL"/>
    <x v="21"/>
    <s v="MIGUEL ADAME ROMERO"/>
    <s v="MIGUEL AUZA, ZAC. "/>
    <s v="UED/722"/>
    <s v="TRAER Y LLEVAR ALUMNOS A PARTICIPAR EN LAS MINI OLIMPIADAS"/>
    <s v="NO "/>
    <s v="FUNCIONA"/>
    <n v="0"/>
  </r>
  <r>
    <n v="3218"/>
    <n v="4.04"/>
    <n v="24.79"/>
    <x v="1"/>
    <x v="1"/>
    <d v="2022-10-13T00:00:00"/>
    <s v="DIESEL"/>
    <x v="25"/>
    <s v="ARTEMIO CAMACHO LIMONES"/>
    <s v="RIO GRANDE, ZAC. "/>
    <m/>
    <s v="SE UTILIZARÁ PARA EL ENCENDIDO DEL PEBETERO OLIMPICO"/>
    <n v="0"/>
    <n v="0"/>
    <n v="0"/>
  </r>
  <r>
    <n v="3213"/>
    <n v="25.61"/>
    <n v="23.43"/>
    <x v="10"/>
    <x v="0"/>
    <d v="2022-10-13T00:00:00"/>
    <s v="GASOLINA"/>
    <x v="0"/>
    <s v="ANTONIA MÍRELES MEDINA"/>
    <s v="ZACATECAS, ZAC."/>
    <s v="SPI/026"/>
    <s v="PARTICIPAR EN EXPO-CIENCIAS ZACATECAS 2022"/>
    <n v="156266"/>
    <n v="156569"/>
    <n v="303"/>
  </r>
  <r>
    <n v="3215"/>
    <n v="80.680000000000007"/>
    <n v="24.79"/>
    <x v="1"/>
    <x v="1"/>
    <d v="2022-10-14T00:00:00"/>
    <s v="DIESEL"/>
    <x v="21"/>
    <s v="MIGUEL ADAME ROMERO"/>
    <s v="MIGUEL AUZA, ZAC. "/>
    <s v="UED/738"/>
    <s v="TRAER Y LLEVAR ALUMNOS DE LA UNIDAD A DISTANCIA A PARTICIPAR EN LAS MINI OLIMPIADAS DEL XXXI ANIVERSARIO"/>
    <s v="NO"/>
    <s v="FUNCIONA"/>
    <n v="0"/>
  </r>
  <r>
    <n v="3219"/>
    <n v="25.597999999999999"/>
    <n v="23.44"/>
    <x v="10"/>
    <x v="0"/>
    <d v="2022-10-14T00:00:00"/>
    <s v="GASOLINA"/>
    <x v="0"/>
    <s v="MA LILIA LUNA ZÚÑIGA"/>
    <s v="GUADALUPE, ZAC. "/>
    <s v="DG/097"/>
    <s v="REUNIÓN DE TRABAJO CON LAS SECRETARIA DE EDUCACIÓN "/>
    <n v="156569"/>
    <n v="156896"/>
    <n v="327"/>
  </r>
  <r>
    <n v="3220"/>
    <n v="12.81"/>
    <n v="23.43"/>
    <x v="10"/>
    <x v="0"/>
    <d v="2022-10-14T00:00:00"/>
    <s v="GASOLINA"/>
    <x v="23"/>
    <s v="CARLOS RIVAS ÁVILA"/>
    <s v="RÍO GRANDE, ZAC."/>
    <s v="RM/198"/>
    <s v="TIRAR LA BASURA EN BASURERO MUNICIPAL"/>
    <n v="311225"/>
    <n v="311246"/>
    <n v="21"/>
  </r>
  <r>
    <s v="S/V"/>
    <s v="N/A"/>
    <s v="N/A"/>
    <x v="10"/>
    <x v="0"/>
    <d v="2022-10-14T00:00:00"/>
    <s v="GASOLINA"/>
    <x v="19"/>
    <s v="ALVARO MANZANARES SALAS"/>
    <s v="RÍO GRANDE, ZAC. "/>
    <s v="RM/196"/>
    <s v="TRAER AGUA "/>
    <n v="419108"/>
    <n v="419131"/>
    <n v="23"/>
  </r>
  <r>
    <s v="S/V"/>
    <s v="N/A"/>
    <s v="N/A"/>
    <x v="10"/>
    <x v="0"/>
    <d v="2022-10-14T00:00:00"/>
    <s v="GASOLINA"/>
    <x v="7"/>
    <s v="JOSÉ MANUEL MORALES"/>
    <s v="RÍO GRANDE, ZAC. "/>
    <s v="RF/079"/>
    <s v="LLEVAR DEPÓSITO BANCARIO BBVA"/>
    <n v="358259"/>
    <n v="358278"/>
    <n v="19"/>
  </r>
  <r>
    <n v="3221"/>
    <n v="64.03"/>
    <n v="23.43"/>
    <x v="10"/>
    <x v="0"/>
    <d v="2022-10-17T00:00:00"/>
    <s v="GASOLINA"/>
    <x v="18"/>
    <s v="IGNACIO GOMEZ BAEZ"/>
    <s v="MIGUEL AUZA, ZAC. "/>
    <s v="UED/746"/>
    <s v="IMPARTIR CLASES"/>
    <n v="340076"/>
    <n v="340267"/>
    <n v="191"/>
  </r>
  <r>
    <s v="S/V"/>
    <s v="N/A"/>
    <s v="N/A"/>
    <x v="10"/>
    <x v="0"/>
    <d v="2022-10-17T00:00:00"/>
    <s v="GASOLINA"/>
    <x v="0"/>
    <s v="MA LILIA LUNA ZÚÑIGA"/>
    <s v="MIGUEL AUZA, ZAC. "/>
    <s v="DG/098"/>
    <s v="REUNIÓN DE TRABAJO"/>
    <n v="156896"/>
    <n v="157044"/>
    <n v="148"/>
  </r>
  <r>
    <s v="S/V"/>
    <s v="N/A"/>
    <s v="N/A"/>
    <x v="10"/>
    <x v="0"/>
    <d v="2022-10-17T00:00:00"/>
    <s v="GASOLINA"/>
    <x v="7"/>
    <s v="ARTEMIO CAMACHO LIMONES"/>
    <s v="RÍO GRANDE, ZAC. "/>
    <s v="RM/199"/>
    <s v="COMPRAS"/>
    <n v="358278"/>
    <n v="358304"/>
    <n v="26"/>
  </r>
  <r>
    <n v="3222"/>
    <n v="12.798999999999999"/>
    <n v="23.44"/>
    <x v="10"/>
    <x v="0"/>
    <d v="2022-10-17T00:00:00"/>
    <s v="GASOLINA"/>
    <x v="19"/>
    <s v="ÁLVARO MANZANARES SALAS"/>
    <s v="RÍO GRANDE, ZAC. "/>
    <s v="RM/200"/>
    <s v="TRAER AGUA "/>
    <n v="419131"/>
    <n v="419155"/>
    <n v="24"/>
  </r>
  <r>
    <s v="S/V"/>
    <s v="N/A"/>
    <s v="N/A"/>
    <x v="10"/>
    <x v="0"/>
    <d v="2022-10-18T00:00:00"/>
    <s v="GASOLINA"/>
    <x v="18"/>
    <s v="RICARDO LÓPEZ GONZÁLEZ"/>
    <s v="MIGUEL AUZA, ZAC."/>
    <s v="UED/750"/>
    <s v="IMPARTIR CLASES"/>
    <n v="340267"/>
    <n v="340400"/>
    <n v="133"/>
  </r>
  <r>
    <n v="3223"/>
    <n v="25.61"/>
    <n v="23.43"/>
    <x v="10"/>
    <x v="0"/>
    <d v="2022-10-18T00:00:00"/>
    <s v="GASOLINA"/>
    <x v="0"/>
    <s v="LUIS ALONSO HERRERA DÍAZ"/>
    <s v="GUADALUPE, ZAC."/>
    <s v="RF/080"/>
    <s v="LLEVAR A LA DIRECTORA A TRAER EL VEHÍCULO OFICIAL DE NUEVO"/>
    <n v="157044"/>
    <n v="157361"/>
    <n v="317"/>
  </r>
  <r>
    <s v="TRANSF"/>
    <m/>
    <m/>
    <x v="10"/>
    <x v="0"/>
    <d v="2022-10-18T00:00:00"/>
    <s v="GASOLINA"/>
    <x v="26"/>
    <s v="MA LILIA LUNA ZÚÑIGA"/>
    <s v="DE ZACATECAS A RIO GRANDE"/>
    <m/>
    <s v="TRAERLO DE LA AGENCIA"/>
    <n v="0"/>
    <n v="181"/>
    <n v="181"/>
  </r>
  <r>
    <s v="S/V"/>
    <s v="N/A"/>
    <s v="N/A"/>
    <x v="10"/>
    <x v="0"/>
    <d v="2022-10-19T00:00:00"/>
    <s v="GASOLINA"/>
    <x v="18"/>
    <s v="LORENZO ANTONIO DELGADO GUILLÉN"/>
    <s v="MIGUEL AUZA, ZAC."/>
    <s v="UED/760"/>
    <s v="IMPARTIR CLASES"/>
    <n v="340400"/>
    <n v="340532"/>
    <n v="132"/>
  </r>
  <r>
    <n v="3229"/>
    <n v="21.36"/>
    <n v="23.43"/>
    <x v="10"/>
    <x v="0"/>
    <d v="2022-10-19T00:00:00"/>
    <s v="GASOLINA"/>
    <x v="7"/>
    <s v="ARTEMIO CAMACHO LIMONES"/>
    <s v="RÍO GRANDE, ZAC. "/>
    <s v="RM/202"/>
    <s v="COMPRAS"/>
    <n v="358304"/>
    <n v="358329"/>
    <n v="25"/>
  </r>
  <r>
    <s v="S/V"/>
    <s v="N/A"/>
    <s v="N/A"/>
    <x v="10"/>
    <x v="0"/>
    <d v="2022-10-19T00:00:00"/>
    <s v="GASOLINA"/>
    <x v="19"/>
    <s v="JOSÉ MANUEL MORALES"/>
    <s v="RÍO GRANDE, ZAC. "/>
    <s v="RF/081"/>
    <s v="LLEVAR DEPÓSITO BANCARIO "/>
    <n v="419155"/>
    <n v="419174"/>
    <n v="19"/>
  </r>
  <r>
    <s v="S/V"/>
    <s v="N/A"/>
    <s v="N/A"/>
    <x v="10"/>
    <x v="0"/>
    <d v="2022-10-19T00:00:00"/>
    <s v="GASOLINA"/>
    <x v="23"/>
    <s v="CARLOS RIVAS ÁVILA"/>
    <s v="RÍO GRANDE, ZAC. "/>
    <s v="RM/203"/>
    <s v="LLEVAR LA BASURA AL TIRADERO MUNICIPAL"/>
    <n v="311265"/>
    <n v="311277"/>
    <n v="12"/>
  </r>
  <r>
    <s v="S/V"/>
    <s v="N/A"/>
    <s v="N/A"/>
    <x v="10"/>
    <x v="0"/>
    <d v="2022-10-20T00:00:00"/>
    <s v="GASOLINA"/>
    <x v="18"/>
    <s v="VÍCTOR MANUEL ESPARZA GARCÍA"/>
    <s v="MIGUEL AUZA, ZAC."/>
    <s v="UED/761"/>
    <s v="IMPARTIR CLASES"/>
    <n v="340532"/>
    <n v="340678"/>
    <n v="146"/>
  </r>
  <r>
    <n v="3230"/>
    <n v="17.07"/>
    <n v="23.43"/>
    <x v="10"/>
    <x v="0"/>
    <d v="2022-10-20T00:00:00"/>
    <s v="GASOLINA"/>
    <x v="0"/>
    <s v="LUIS ALONSO HERRERA DÍAZ"/>
    <s v="FRESNILLO, ZAC. "/>
    <s v="ADM/028"/>
    <s v="VERIFICACIÓN Y PLAQUEO DEL VEHÍCULO NUEVO"/>
    <n v="157361"/>
    <n v="157579"/>
    <n v="218"/>
  </r>
  <r>
    <s v="S/V"/>
    <s v="N/A"/>
    <s v="N/A"/>
    <x v="10"/>
    <x v="0"/>
    <d v="2022-10-20T00:00:00"/>
    <s v="GASOLINA"/>
    <x v="7"/>
    <s v="PEDRO MURO ZÚÑIGA"/>
    <s v="RÍO GRANDE, ZAC. "/>
    <s v="SV/092"/>
    <s v="ASISITIR A LA CASA DE LA JUSTICIA"/>
    <n v="358329"/>
    <n v="358351"/>
    <n v="22"/>
  </r>
  <r>
    <n v="3206"/>
    <n v="17.079999999999998"/>
    <n v="23.43"/>
    <x v="10"/>
    <x v="0"/>
    <d v="2022-10-21T00:00:00"/>
    <s v="GASOLINA"/>
    <x v="5"/>
    <s v="TEODORO HERNÁNDEZ RÍOS"/>
    <s v="MIGUEL AUZA, ZAC. "/>
    <s v="UED/770"/>
    <s v="IMPARTIR CLASES"/>
    <n v="235493"/>
    <n v="235625"/>
    <n v="132"/>
  </r>
  <r>
    <n v="3231"/>
    <n v="4.2699999999999996"/>
    <n v="23.43"/>
    <x v="10"/>
    <x v="0"/>
    <d v="2022-10-21T00:00:00"/>
    <s v="GASOLINA"/>
    <x v="9"/>
    <s v="CÉSAR ROLANDO RAMÍREZ"/>
    <s v="RÍO GRANDE, ZAC. "/>
    <m/>
    <s v="MANTENIMIENTO DE JARDÍNES (APOYO EN EL PANTEÓN)"/>
    <n v="0"/>
    <n v="0"/>
    <n v="0"/>
  </r>
  <r>
    <n v="3232"/>
    <n v="8.5399999999999991"/>
    <n v="23.43"/>
    <x v="10"/>
    <x v="0"/>
    <d v="2022-10-21T00:00:00"/>
    <s v="GASOLINA"/>
    <x v="9"/>
    <s v="CARLOS RIVAS ÁVILA"/>
    <s v="RÍO GRANDE, ZAC. "/>
    <m/>
    <s v="MANTENIMIENTO DE JARDÍNES"/>
    <n v="0"/>
    <n v="0"/>
    <n v="0"/>
  </r>
  <r>
    <s v="S/V"/>
    <s v="N/A"/>
    <s v="N/A"/>
    <x v="10"/>
    <x v="0"/>
    <d v="2022-10-21T00:00:00"/>
    <s v="GASOLINA"/>
    <x v="19"/>
    <s v="CÉSAR ROLANDO RAMÍREZ"/>
    <s v="RÍO GRANDE, ZAC. "/>
    <m/>
    <s v="LLEVAR ALUMNOS BECADOS AL PANTEON A SERVICIO COMUNITARIO "/>
    <n v="419174"/>
    <n v="419197"/>
    <n v="23"/>
  </r>
  <r>
    <n v="3234"/>
    <n v="12.81"/>
    <n v="23.43"/>
    <x v="10"/>
    <x v="0"/>
    <d v="2022-10-21T00:00:00"/>
    <s v="GASOLINA"/>
    <x v="23"/>
    <s v="CARLOS RIVAS ÁVILA"/>
    <s v="RÍO GRANDE, ZAC. "/>
    <s v="RM/204"/>
    <s v="LLEVAR LA BASURA AL TIRADERO MUNICIPAL"/>
    <n v="311277"/>
    <n v="311296"/>
    <n v="19"/>
  </r>
  <r>
    <s v="S/V"/>
    <s v="N/A"/>
    <s v="N/A"/>
    <x v="10"/>
    <x v="0"/>
    <d v="2022-10-21T00:00:00"/>
    <s v="GASOLINA"/>
    <x v="7"/>
    <s v="JOSÉ MANUEL MORALES"/>
    <s v="RÍO GRANDE, ZAC. "/>
    <s v="RF/082"/>
    <s v="LLEVAR DEPÓSITO BANCARIO BBVA"/>
    <n v="358351"/>
    <n v="358370"/>
    <n v="19"/>
  </r>
  <r>
    <n v="3237"/>
    <n v="8.08"/>
    <n v="24.79"/>
    <x v="1"/>
    <x v="1"/>
    <d v="2022-10-22T00:00:00"/>
    <s v="DIESEL"/>
    <x v="20"/>
    <s v="MIGUEL ADAME ROMERO"/>
    <s v="SAN LORENZO, RÍO GRANDE, ZAC. "/>
    <s v="DDC/044"/>
    <s v="LLEVAR AL CONTIGENTE CÍVICO Y ESCOLTA A PARTICIPAR"/>
    <s v="NO"/>
    <s v="FUNCIONA"/>
    <n v="0"/>
  </r>
  <r>
    <n v="3233"/>
    <n v="21.36"/>
    <n v="23.43"/>
    <x v="10"/>
    <x v="0"/>
    <d v="2022-10-24T00:00:00"/>
    <s v="GASOLINA"/>
    <x v="18"/>
    <s v="LUIS HUMBERTO LOMELÍ MAGALLANES"/>
    <s v="MIGUEL AUZA, ZAC. "/>
    <s v="UED/776"/>
    <s v="IMPARTIR CLASES"/>
    <n v="340678"/>
    <n v="340824"/>
    <n v="146"/>
  </r>
  <r>
    <n v="3235"/>
    <n v="8.5329999999999995"/>
    <n v="23.44"/>
    <x v="10"/>
    <x v="0"/>
    <d v="2022-10-24T00:00:00"/>
    <s v="GASOLINA"/>
    <x v="5"/>
    <s v="PEDRO MURO ZÚÑIGA"/>
    <s v="FRESNILLO, ZAC. "/>
    <s v="SV/093"/>
    <m/>
    <n v="235625"/>
    <n v="235815"/>
    <n v="190"/>
  </r>
  <r>
    <n v="3236"/>
    <n v="21.36"/>
    <n v="23.43"/>
    <x v="10"/>
    <x v="0"/>
    <d v="2022-10-24T00:00:00"/>
    <s v="GASOLINA"/>
    <x v="0"/>
    <s v="HORACIO VARELA GARCÍA"/>
    <s v="ZACATECAS, ZAC. "/>
    <s v="PL/036"/>
    <s v="LLEVAR DOCUMENTACIÓN DE PRESUPUESTO"/>
    <n v="157579"/>
    <n v="157873"/>
    <n v="294"/>
  </r>
  <r>
    <s v="S/V"/>
    <s v="N/A"/>
    <s v="N/A"/>
    <x v="10"/>
    <x v="0"/>
    <d v="2022-10-24T00:00:00"/>
    <s v="GASOLINA"/>
    <x v="7"/>
    <s v="ARTEMIO CAMACHO LIMONES"/>
    <s v="RÍO GRANDE, ZAC. "/>
    <s v="RM/205"/>
    <s v="REALIZAR COMPRAS"/>
    <n v="358370"/>
    <n v="358396"/>
    <n v="26"/>
  </r>
  <r>
    <s v="S/V"/>
    <s v="N/A"/>
    <s v="N/A"/>
    <x v="10"/>
    <x v="0"/>
    <d v="2022-10-24T00:00:00"/>
    <s v="GASOLINA"/>
    <x v="19"/>
    <s v="ALVARO MANZANARES SALAS"/>
    <s v="RÍO GRANDE, ZAC. "/>
    <s v="RM/206"/>
    <s v="LLENAR GARRAFONES DE AGUA "/>
    <n v="419197"/>
    <n v="419220"/>
    <n v="23"/>
  </r>
  <r>
    <n v="3225"/>
    <n v="25.61"/>
    <n v="23.43"/>
    <x v="10"/>
    <x v="0"/>
    <d v="2022-10-25T00:00:00"/>
    <s v="GASOLINA"/>
    <x v="0"/>
    <s v="LUIS HUMBERTO LOMELÍ MAGALLANES"/>
    <s v="MIGUEL AUZA, ZAC. "/>
    <s v="UED/779"/>
    <s v="IMPARTIR CLASES"/>
    <n v="157873"/>
    <n v="158006"/>
    <n v="133"/>
  </r>
  <r>
    <n v="3240"/>
    <n v="21.36"/>
    <n v="23.43"/>
    <x v="10"/>
    <x v="0"/>
    <d v="2022-10-25T00:00:00"/>
    <s v="GASOLINA"/>
    <x v="1"/>
    <s v="MARIO ALBERTO RAMÍREZ SALAS"/>
    <s v="SOMBRERETE, ZAC."/>
    <s v="SV/095"/>
    <s v="IR A TRAER EL VEHÍCULO QUE ESTA PRESTANDO SOMBRETETE"/>
    <n v="235815"/>
    <n v="235990"/>
    <n v="175"/>
  </r>
  <r>
    <s v="TRANSFERENCIA"/>
    <n v="400"/>
    <m/>
    <x v="10"/>
    <x v="0"/>
    <d v="2022-10-25T00:00:00"/>
    <s v="GASOLINA"/>
    <x v="27"/>
    <s v="JOSÉ MANUEL MORALES"/>
    <s v="SOMBRERETE, ZAC."/>
    <s v="SV/094"/>
    <s v="IR A TRAER EL VEHÍCULO QUE ESTA PRESTANDO SOMBRETETE"/>
    <n v="0"/>
    <n v="0"/>
    <n v="0"/>
  </r>
  <r>
    <s v="S/V"/>
    <s v="N/A"/>
    <s v="N/A"/>
    <x v="10"/>
    <x v="0"/>
    <d v="2022-10-25T00:00:00"/>
    <s v="GASOLINA"/>
    <x v="26"/>
    <s v="MA LILIA LUNA ZÚÑIGA"/>
    <s v="MIGUEL AUZA, ZAC. "/>
    <s v="DG/102"/>
    <s v="REUNIÓN DE TRABAJO"/>
    <n v="181"/>
    <n v="311"/>
    <n v="130"/>
  </r>
  <r>
    <n v="3238"/>
    <n v="85.37"/>
    <n v="23.43"/>
    <x v="10"/>
    <x v="0"/>
    <d v="2022-10-25T00:00:00"/>
    <s v="GASOLINA"/>
    <x v="18"/>
    <s v="RICARDO LÓPEZ GONZÁLEZ"/>
    <s v="DURANGO, DGO. "/>
    <s v="SPI/027"/>
    <s v="INNOVATECNM 2022"/>
    <n v="340824"/>
    <n v="341388"/>
    <n v="564"/>
  </r>
  <r>
    <s v="S/V"/>
    <s v="N/A"/>
    <s v="N/A"/>
    <x v="10"/>
    <x v="0"/>
    <d v="2022-10-25T00:00:00"/>
    <s v="GASOLINA"/>
    <x v="7"/>
    <s v="ARTEMIO CAMACHO LIMONES"/>
    <s v="RÍO GRANDE, ZAC. "/>
    <s v="RM/208"/>
    <s v="REALIZAR COMPRAS"/>
    <n v="358396"/>
    <n v="358415"/>
    <n v="19"/>
  </r>
  <r>
    <s v="S/V"/>
    <s v="N/A"/>
    <s v="N/A"/>
    <x v="10"/>
    <x v="0"/>
    <d v="2022-10-26T00:00:00"/>
    <s v="GASOLINA"/>
    <x v="0"/>
    <s v="LORENZO ANTONIO DELGADO GUILLÉN"/>
    <s v="MIGUEL AUZA, ZAC. "/>
    <s v="UED/792"/>
    <s v="IMPARTIR CLASES"/>
    <n v="158006"/>
    <n v="158134"/>
    <n v="128"/>
  </r>
  <r>
    <n v="3241"/>
    <n v="34.15"/>
    <n v="23.43"/>
    <x v="10"/>
    <x v="0"/>
    <d v="2022-10-26T00:00:00"/>
    <s v="GASOLINA"/>
    <x v="26"/>
    <s v="ELENO SAMANIEGO CRUZ"/>
    <s v="DURANGO, DGO. "/>
    <s v="DG/105"/>
    <s v="INAUGURACIÓN DE LA I CUMBRE DE INNOVATECNM 2022"/>
    <n v="311"/>
    <n v="832"/>
    <n v="521"/>
  </r>
  <r>
    <s v="S/V"/>
    <s v="N/A"/>
    <s v="N/A"/>
    <x v="10"/>
    <x v="0"/>
    <d v="2022-10-26T00:00:00"/>
    <s v="GASOLINA"/>
    <x v="23"/>
    <s v="CARLOS RIVAS ÁVILA"/>
    <s v="RÍO GRANDE, ZAC. "/>
    <s v="RM/210"/>
    <s v="TIRAR BASURA EN EL TIRADERO MUNICIPAL"/>
    <n v="311296"/>
    <n v="311302"/>
    <n v="6"/>
  </r>
  <r>
    <s v="S/V"/>
    <s v="N/A"/>
    <s v="N/A"/>
    <x v="10"/>
    <x v="0"/>
    <d v="2022-10-26T00:00:00"/>
    <s v="GASOLINA"/>
    <x v="5"/>
    <s v="JOSÉ MANUEL MORALES"/>
    <s v="RÍO GRANDE, ZAC. "/>
    <s v="RF/083"/>
    <s v="LLEVAR DEPÓSIT BANCARIO BBVA"/>
    <n v="235990"/>
    <n v="236010"/>
    <n v="20"/>
  </r>
  <r>
    <s v="S/V"/>
    <s v="N/A"/>
    <s v="N/A"/>
    <x v="10"/>
    <x v="0"/>
    <d v="2022-10-26T00:00:00"/>
    <s v="GASOLINA"/>
    <x v="7"/>
    <s v="ARTEMIO CAMACHO LIMONES"/>
    <s v="RÍO GRANDE, ZAC. "/>
    <s v="RM/209"/>
    <s v="REALIZAR COMPRAS"/>
    <n v="358415"/>
    <n v="358445"/>
    <n v="30"/>
  </r>
  <r>
    <s v="S/V"/>
    <s v="N/A"/>
    <s v="N/A"/>
    <x v="10"/>
    <x v="0"/>
    <d v="2022-10-27T00:00:00"/>
    <s v="GASOLINA"/>
    <x v="0"/>
    <s v="VÍCTOR MANUEL ESPARZA GARCÍA"/>
    <s v="MIGUEL AUZA, ZAC. "/>
    <s v="UED/793"/>
    <s v="IMPARTIR CLASES"/>
    <n v="158134"/>
    <n v="158270"/>
    <n v="136"/>
  </r>
  <r>
    <n v="3224"/>
    <n v="21.340162185232607"/>
    <n v="23.43"/>
    <x v="10"/>
    <x v="0"/>
    <d v="2022-10-27T00:00:00"/>
    <s v="GASOLINA"/>
    <x v="5"/>
    <s v="HUGO ANTONIO LETECHIPÍA CHÁVEZ"/>
    <s v="MIGUEL AUZA, ZAC. "/>
    <s v="UED/797"/>
    <s v="IMPARTIR CLASES"/>
    <n v="236010"/>
    <n v="236143"/>
    <n v="133"/>
  </r>
  <r>
    <n v="3242"/>
    <n v="21.331"/>
    <n v="23.44"/>
    <x v="10"/>
    <x v="0"/>
    <d v="2022-10-27T00:00:00"/>
    <s v="GASOLINA"/>
    <x v="7"/>
    <s v="PEDRO MURO ZÚÑIGA"/>
    <s v="FRESNILLO, ZAC. "/>
    <s v="SV/096"/>
    <s v="ACUDIR AL JUZGADO LABORAL"/>
    <n v="358445"/>
    <n v="358617"/>
    <n v="172"/>
  </r>
  <r>
    <s v="TRANSFERENCIA"/>
    <n v="25.61"/>
    <n v="23.43"/>
    <x v="10"/>
    <x v="0"/>
    <d v="2022-10-27T00:00:00"/>
    <s v="GASOLINA"/>
    <x v="26"/>
    <s v="MA LILIA LUNA ZÚÑIGA"/>
    <s v="GUADALUPE, ZAC. "/>
    <s v="DG/107"/>
    <s v="REUNIÓN DE TRABAJO SEDUZAC"/>
    <n v="832"/>
    <n v="1197"/>
    <n v="365"/>
  </r>
  <r>
    <s v="S/V"/>
    <s v="N/A"/>
    <s v="N/A"/>
    <x v="10"/>
    <x v="0"/>
    <d v="2022-10-28T00:00:00"/>
    <s v="GASOLINA"/>
    <x v="1"/>
    <s v="TEODORO HERNÁNDEZ RÍOS"/>
    <s v="MIGUEL AUZA, ZAC. "/>
    <s v="UED/802"/>
    <s v="IMPARTIR CLASES"/>
    <n v="236143"/>
    <n v="236275"/>
    <n v="132"/>
  </r>
  <r>
    <s v="S/V"/>
    <s v="N/A"/>
    <s v="N/A"/>
    <x v="10"/>
    <x v="0"/>
    <d v="2022-10-28T00:00:00"/>
    <s v="GASOLINA"/>
    <x v="7"/>
    <s v="ARTEMIO CAMACHO LIMONES"/>
    <s v="RÍO GRANDE, ZAC. "/>
    <s v="RM/211"/>
    <s v="REALIZAR COMPRAS"/>
    <n v="358617"/>
    <n v="358640"/>
    <n v="23"/>
  </r>
  <r>
    <n v="3246"/>
    <n v="12.798999999999999"/>
    <n v="23.44"/>
    <x v="10"/>
    <x v="0"/>
    <d v="2022-10-28T00:00:00"/>
    <s v="GASOLINA"/>
    <x v="19"/>
    <s v="ALVARO MANZANARES SALAS"/>
    <s v="RÍO GRANDE, ZAC. "/>
    <m/>
    <s v="LLENAR GARRAFONES DE AGUA"/>
    <n v="419220"/>
    <n v="419271"/>
    <n v="51"/>
  </r>
  <r>
    <s v="S/V"/>
    <s v="N/A"/>
    <s v="N/A"/>
    <x v="10"/>
    <x v="0"/>
    <d v="2022-10-28T00:00:00"/>
    <s v="GASOLINA"/>
    <x v="23"/>
    <s v="CARLOS RIVAS ÁVILA"/>
    <s v="RÍO GRANDE, ZAC. "/>
    <s v="RM/212"/>
    <s v="LLEVAR BASURA AL TIRADERO MUNICIPAL"/>
    <n v="311302"/>
    <n v="311325.8"/>
    <n v="23.799999999988358"/>
  </r>
  <r>
    <s v="S/V"/>
    <s v="N/A"/>
    <s v="N/A"/>
    <x v="10"/>
    <x v="0"/>
    <d v="2022-10-28T00:00:00"/>
    <s v="GASOLINA"/>
    <x v="7"/>
    <s v="JOSÉ MANUEL MORALES"/>
    <s v="RÍO GRANDE, ZAC. "/>
    <s v="RF/085"/>
    <s v="LLEVAR DEPÓSITO BANCARIO BBVA"/>
    <n v="358640"/>
    <n v="358659"/>
    <n v="19"/>
  </r>
  <r>
    <s v="3226, 3227, 3228, 3243"/>
    <n v="46.95"/>
    <n v="23.43"/>
    <x v="10"/>
    <x v="0"/>
    <d v="2022-10-31T00:00:00"/>
    <s v="GASOLINA"/>
    <x v="18"/>
    <s v="IGNACIO GÓMEZ BÁEZ"/>
    <s v="MIGUEL AUZA, ZAC. "/>
    <s v="UED/810"/>
    <s v="IMPARTIR CLASES"/>
    <n v="341388"/>
    <n v="341527"/>
    <n v="139"/>
  </r>
  <r>
    <n v="3245"/>
    <n v="21.36"/>
    <n v="23.43"/>
    <x v="10"/>
    <x v="0"/>
    <d v="2022-10-31T00:00:00"/>
    <s v="GASOLINA"/>
    <x v="0"/>
    <s v="LUIS ALONSO HERRERA DÍAZ"/>
    <s v="ZACATECAS, ZAC"/>
    <s v="RF/084"/>
    <s v="CAPACITACIÓN SOBRE LA RECUPERACIÓN DEL ISR"/>
    <n v="158270"/>
    <n v="158654"/>
    <n v="384"/>
  </r>
  <r>
    <s v="S/V"/>
    <s v="N/A"/>
    <s v="N/A"/>
    <x v="10"/>
    <x v="0"/>
    <d v="2022-10-31T00:00:00"/>
    <s v="GASOLINA"/>
    <x v="7"/>
    <s v="ARTEMIO CAMACHO LIMONES"/>
    <s v="RÍO GRANDE, ZAC"/>
    <s v="RM/215"/>
    <s v="REALIZAR COMPRAS"/>
    <n v="358659"/>
    <n v="358681"/>
    <n v="22"/>
  </r>
  <r>
    <s v="S/V"/>
    <s v="N/A"/>
    <s v="N/A"/>
    <x v="10"/>
    <x v="0"/>
    <d v="2022-10-31T00:00:00"/>
    <s v="GASOLINA"/>
    <x v="1"/>
    <s v="PEDRO MURO ZÚÑIGA"/>
    <s v="LA FLORIDA, RÍO GRANDE, ZAC. "/>
    <m/>
    <m/>
    <n v="236275"/>
    <n v="236303"/>
    <n v="28"/>
  </r>
  <r>
    <s v="S/V"/>
    <s v="N/A"/>
    <s v="N/A"/>
    <x v="11"/>
    <x v="0"/>
    <d v="2022-11-01T00:00:00"/>
    <s v="GASOLINA"/>
    <x v="18"/>
    <s v="RICARDO LÓPEZ GONZÁLEZ"/>
    <s v="MIGUEL AUZA, ZAC. "/>
    <s v="UED/814"/>
    <s v="IMPARTIR CLASES"/>
    <m/>
    <m/>
    <n v="0"/>
  </r>
  <r>
    <n v="3247"/>
    <n v="17.079999999999998"/>
    <n v="23.43"/>
    <x v="11"/>
    <x v="0"/>
    <d v="2022-11-01T00:00:00"/>
    <s v="GASOLINA"/>
    <x v="0"/>
    <s v="MIGUEL ADAME ROMERO"/>
    <s v="SOMBRERETE, ZAC."/>
    <s v="SV/099"/>
    <s v="IR A RECOGER AL CHOFER QUE LLEVÓ EL VENHÍCULO DEL ITSO"/>
    <n v="158654"/>
    <n v="158883"/>
    <n v="229"/>
  </r>
  <r>
    <n v="3248"/>
    <n v="6.41"/>
    <n v="23.43"/>
    <x v="11"/>
    <x v="0"/>
    <d v="2022-11-01T00:00:00"/>
    <s v="GASOLINA"/>
    <x v="5"/>
    <s v="CÉSAR ROLANDO RAMÍREZ"/>
    <s v="RÍO GRANDE, ZAC. "/>
    <s v="DG/110"/>
    <s v="TRASLADAR AL TAMBORAZO "/>
    <n v="236303"/>
    <n v="236346"/>
    <n v="43"/>
  </r>
  <r>
    <n v="3249"/>
    <n v="20.170000000000002"/>
    <n v="24.79"/>
    <x v="1"/>
    <x v="1"/>
    <d v="2022-11-01T00:00:00"/>
    <s v="DIESEL"/>
    <x v="21"/>
    <s v="MIGUEL ADAME ROMERO"/>
    <s v="EMILIANO ZAPATA, RÍO GRANDE, ZAC. "/>
    <s v="DG/109"/>
    <s v="LLEVAR AL GRUPO DE DANZA "/>
    <s v="NO"/>
    <s v="FUNCIONA"/>
    <n v="0"/>
  </r>
  <r>
    <n v="3250"/>
    <n v="12.81"/>
    <n v="23.43"/>
    <x v="11"/>
    <x v="0"/>
    <d v="2022-11-01T00:00:00"/>
    <s v="GASOLINA"/>
    <x v="23"/>
    <s v="CARLOS RIVAS ÁVILA"/>
    <s v="RÍO GRANDE, ZAC. "/>
    <s v="RM/216"/>
    <s v="LLEVAR LA BASURA AL TIRADERO MUNICIPAL"/>
    <n v="311325"/>
    <n v="311344"/>
    <n v="19"/>
  </r>
  <r>
    <n v="3251"/>
    <n v="12.81"/>
    <n v="23.43"/>
    <x v="11"/>
    <x v="0"/>
    <d v="2022-11-01T00:00:00"/>
    <s v="GASOLINA"/>
    <x v="9"/>
    <s v="CARLOS RIVAS ÁVILA"/>
    <s v="RÍO GRANDE, ZAC. "/>
    <m/>
    <s v="ABASTECIMIENTO DE MÁQUINAS PARA LOS JARDÍNES"/>
    <n v="0"/>
    <n v="0"/>
    <n v="0"/>
  </r>
  <r>
    <n v="3252"/>
    <n v="14.94"/>
    <n v="23.43"/>
    <x v="11"/>
    <x v="0"/>
    <d v="2022-11-02T00:00:00"/>
    <s v="GASOLINA"/>
    <x v="1"/>
    <s v="DAGOBERTO MENCHACA FAJARDO"/>
    <s v="RÍO GRANDE, ZAC. "/>
    <s v="DG/111"/>
    <s v="PARTICIPAR EN EL DESFILE DEL DÍA DE MUERTOS"/>
    <n v="236346"/>
    <n v="236380"/>
    <n v="34"/>
  </r>
  <r>
    <n v="3253"/>
    <n v="12.81"/>
    <n v="23.43"/>
    <x v="11"/>
    <x v="0"/>
    <d v="2022-11-03T00:00:00"/>
    <s v="GASOLINA"/>
    <x v="26"/>
    <s v="MA LILIA LUNA ZÚÑIGA"/>
    <s v="GUADALUPE, ZAC. "/>
    <s v="DG/112"/>
    <s v="VISITA DE TRABAJO A LA UNIDAD A DISTANCIA"/>
    <n v="1197"/>
    <n v="1331"/>
    <n v="134"/>
  </r>
  <r>
    <n v="3254"/>
    <n v="29.88"/>
    <n v="23.43"/>
    <x v="11"/>
    <x v="0"/>
    <d v="2022-11-03T00:00:00"/>
    <s v="GASOLINA"/>
    <x v="0"/>
    <s v="DAGOBERTO MENCHACA FAJARDO"/>
    <s v="ZACATECAS, ZAC. "/>
    <s v="DG/113"/>
    <s v="ENTREGA DE DOCUMENTACIÓN OFICIAL A VARIAS DEPENDENCIAS"/>
    <n v="158883"/>
    <n v="159240"/>
    <n v="357"/>
  </r>
  <r>
    <s v="S/V"/>
    <s v="N/A"/>
    <s v="N/A"/>
    <x v="11"/>
    <x v="0"/>
    <d v="2022-11-03T00:00:00"/>
    <s v="GASOLINA"/>
    <x v="18"/>
    <s v="VÍCTOR MANUEL ESPARZA GARCÍA"/>
    <s v="MIGUEL AUZA, ZAC. "/>
    <s v="UED/817"/>
    <s v="IMPARTIR CLASES"/>
    <n v="341660"/>
    <n v="341814"/>
    <n v="154"/>
  </r>
  <r>
    <n v="3244"/>
    <n v="12.81"/>
    <n v="23.43"/>
    <x v="11"/>
    <x v="0"/>
    <d v="2022-11-04T00:00:00"/>
    <s v="GASOLINA"/>
    <x v="1"/>
    <s v="TEODORO HERNÁNDEZ RÍOS"/>
    <s v="MIGUEL AUZA, ZAC. "/>
    <s v="UED/826"/>
    <s v="IMPARTIR CLASES"/>
    <n v="236380"/>
    <n v="236518"/>
    <n v="138"/>
  </r>
  <r>
    <s v="S/V"/>
    <s v="N/A"/>
    <s v="N/A"/>
    <x v="11"/>
    <x v="0"/>
    <d v="2022-11-04T00:00:00"/>
    <s v="GASOLINA"/>
    <x v="23"/>
    <s v="CARLOS RIVAS AVILA"/>
    <s v="RÍO GRANDE, ZAC."/>
    <s v="RM/217"/>
    <s v="TIRADERO MUNICIPAL TIRAR BASURA"/>
    <n v="311344.5"/>
    <n v="311369"/>
    <n v="24.5"/>
  </r>
  <r>
    <s v="S/V"/>
    <s v="N/A"/>
    <s v="N/A"/>
    <x v="11"/>
    <x v="0"/>
    <d v="2022-11-04T00:00:00"/>
    <s v="GASOLINA"/>
    <x v="7"/>
    <s v="ARTEMIO CAMACHO LIMONES"/>
    <s v="RÍO GRANDE, ZAC."/>
    <m/>
    <s v="COMPRAS"/>
    <n v="358681"/>
    <n v="358707"/>
    <n v="26"/>
  </r>
  <r>
    <n v="3255"/>
    <m/>
    <m/>
    <x v="1"/>
    <x v="1"/>
    <s v="05-08/11/2022"/>
    <s v="GASOLINA"/>
    <x v="26"/>
    <s v="MA LILIA LUNA ZÚÑIGA"/>
    <s v="SN JUAN IXTAYOPAN, CD MX"/>
    <s v="DG/114"/>
    <s v="REUNIÓN NACIONAL DE DIRECTORES"/>
    <n v="1331"/>
    <n v="2862"/>
    <n v="1531"/>
  </r>
  <r>
    <n v="3256"/>
    <n v="64.03"/>
    <n v="23.43"/>
    <x v="11"/>
    <x v="0"/>
    <d v="2022-11-07T00:00:00"/>
    <s v="GASOLINA"/>
    <x v="18"/>
    <s v="LUIS HUMBERTO LOMELÍ MAGALLANES"/>
    <s v="MIGUEL AUZA, ZAC. "/>
    <s v="UED/832"/>
    <s v="IMPARTIR CLASES"/>
    <n v="341814"/>
    <n v="341952"/>
    <n v="138"/>
  </r>
  <r>
    <s v="S/V"/>
    <s v="N/A"/>
    <s v="N/A"/>
    <x v="11"/>
    <x v="0"/>
    <d v="2022-11-07T00:00:00"/>
    <s v="GASOLINA"/>
    <x v="19"/>
    <s v="ALVARO MANZANARES SALAS"/>
    <s v="RIO GRANDE"/>
    <s v="RM/218"/>
    <s v="LLENAR GARRAFONES DE AGUA"/>
    <n v="419271"/>
    <n v="419295"/>
    <n v="24"/>
  </r>
  <r>
    <s v="S/V"/>
    <s v="N/A"/>
    <s v="N/A"/>
    <x v="11"/>
    <x v="0"/>
    <d v="2022-11-08T00:00:00"/>
    <s v="GASOLINA"/>
    <x v="18"/>
    <s v="RICARDO LÓPEZ GONZÁLEZ"/>
    <s v="MIGUEL AUZA"/>
    <s v="UED/838"/>
    <s v="IMPARTIR CLASES"/>
    <n v="341952"/>
    <n v="342085"/>
    <n v="133"/>
  </r>
  <r>
    <s v="S/V"/>
    <s v="N/A"/>
    <s v="N/A"/>
    <x v="11"/>
    <x v="0"/>
    <d v="2022-11-08T00:00:00"/>
    <s v="GASOLINA"/>
    <x v="1"/>
    <s v="JOSÉ MANUEL MORALES"/>
    <s v="RIO GRANDE, ZAC."/>
    <s v="RF/086"/>
    <s v="LLEVAR DEPÓSITOS AL BANCO"/>
    <n v="236518"/>
    <n v="236537"/>
    <n v="19"/>
  </r>
  <r>
    <m/>
    <m/>
    <m/>
    <x v="1"/>
    <x v="1"/>
    <m/>
    <m/>
    <x v="28"/>
    <m/>
    <m/>
    <m/>
    <m/>
    <n v="311369"/>
    <n v="311381"/>
    <n v="12"/>
  </r>
  <r>
    <s v="S/V"/>
    <s v="N/A"/>
    <s v="N/A"/>
    <x v="11"/>
    <x v="0"/>
    <d v="2022-11-09T00:00:00"/>
    <s v="GASOLINA"/>
    <x v="18"/>
    <s v="LORENZO ANTONIO DELGADO GUILLÉN"/>
    <s v="MIGUEL AUZA, ZAC."/>
    <s v="UED/848"/>
    <s v="IMPARTIR CLASES"/>
    <n v="342085"/>
    <n v="342218"/>
    <n v="133"/>
  </r>
  <r>
    <n v="3258"/>
    <n v="38.4"/>
    <n v="23.44"/>
    <x v="11"/>
    <x v="0"/>
    <d v="2022-11-09T00:00:00"/>
    <s v="GASOLINA"/>
    <x v="26"/>
    <s v="MA LILIA LUNA ZÚÑIGA"/>
    <s v="GUADALUPE, ZAC"/>
    <s v="DG/116"/>
    <s v="REVISIÓN DE CARPETA PARA LA JUNTA DE GOBIERNO EN LA SRIA. DE EDUCACIÓN"/>
    <n v="2862"/>
    <n v="3181"/>
    <n v="319"/>
  </r>
  <r>
    <s v="S/V"/>
    <s v="N/A"/>
    <s v="N/A"/>
    <x v="11"/>
    <x v="0"/>
    <d v="2022-11-10T00:00:00"/>
    <s v="GASOLINA"/>
    <x v="18"/>
    <s v="VICTOR MANUEL ESPARZA GARCÍA"/>
    <s v="MIGUEL AUZA, ZAC."/>
    <s v="UED/859"/>
    <s v="IMPARTIR CLASES"/>
    <n v="342218"/>
    <n v="342360"/>
    <n v="142"/>
  </r>
  <r>
    <n v="3259"/>
    <n v="14.93"/>
    <n v="23.44"/>
    <x v="11"/>
    <x v="0"/>
    <d v="2022-11-10T00:00:00"/>
    <s v="GASOLINA"/>
    <x v="0"/>
    <s v="PEDRO MURO ZÚÑIGA"/>
    <s v="FRESNILLO, ZAC. "/>
    <s v="SV/101"/>
    <s v="TRIBUNAL LABORAL"/>
    <n v="159240"/>
    <n v="159409"/>
    <n v="169"/>
  </r>
  <r>
    <n v="3262"/>
    <n v="29.88"/>
    <n v="23.43"/>
    <x v="11"/>
    <x v="0"/>
    <d v="2022-11-10T00:00:00"/>
    <s v="GASOLINA"/>
    <x v="1"/>
    <s v="LUIS ALONSO HERRERA DÍAZ"/>
    <s v="ZACATECAS, ZAC."/>
    <s v="RF/087"/>
    <s v="LLEVAR DOCUMENTOS OFICIALES SRIA. FINANZAS"/>
    <n v="236537"/>
    <n v="236860"/>
    <n v="323"/>
  </r>
  <r>
    <n v="3260"/>
    <n v="21.63"/>
    <n v="23.12"/>
    <x v="1"/>
    <x v="1"/>
    <s v="10y11/11/2022"/>
    <s v="GASOLINA"/>
    <x v="26"/>
    <s v="MANUEL IGNACIO SALAS GUZMÁN"/>
    <s v="MORELIA, MICH."/>
    <s v="DG/118"/>
    <s v="RECONOCIMIENTO DEL ANFEI"/>
    <n v="3181"/>
    <n v="4472"/>
    <n v="1291"/>
  </r>
  <r>
    <n v="3257"/>
    <n v="17.079999999999998"/>
    <n v="23.43"/>
    <x v="11"/>
    <x v="0"/>
    <d v="2022-11-11T00:00:00"/>
    <s v="GASOLINA"/>
    <x v="5"/>
    <s v="TEODORO HERNÁNDEZ RÍOS"/>
    <s v="MIGUEL AUZA"/>
    <s v="UED/858"/>
    <s v="IMPARTIR CLASES"/>
    <n v="236860"/>
    <n v="236998"/>
    <n v="138"/>
  </r>
  <r>
    <n v="3264"/>
    <n v="4.2699999999999996"/>
    <n v="23.43"/>
    <x v="11"/>
    <x v="0"/>
    <d v="2022-11-11T00:00:00"/>
    <s v="GASOLINA"/>
    <x v="7"/>
    <s v="PEDRO MURO ZÚÑIGA"/>
    <s v="RIO GRANDE, ZAC."/>
    <s v="SV/104"/>
    <s v="ASISTIR FERIA REGIONAL FINANCIAMIENTO PARA PYMES"/>
    <n v="358707"/>
    <n v="358728"/>
    <n v="21"/>
  </r>
  <r>
    <n v="3265"/>
    <n v="12.81"/>
    <n v="23.43"/>
    <x v="11"/>
    <x v="0"/>
    <d v="2022-11-11T00:00:00"/>
    <s v="GASOLINA"/>
    <x v="23"/>
    <s v="CARLOS RIVAS AVILA"/>
    <s v="RIO GRANDE "/>
    <s v="RM/"/>
    <s v="TIRADERO MUNICIPAL TIRAR BASURA"/>
    <n v="311381"/>
    <n v="311400"/>
    <n v="19"/>
  </r>
  <r>
    <n v="3266"/>
    <n v="12.79"/>
    <n v="23.44"/>
    <x v="11"/>
    <x v="0"/>
    <d v="2022-11-11T00:00:00"/>
    <s v="GASOLINA"/>
    <x v="19"/>
    <s v="ALVARO MANZANARES SALAS"/>
    <s v="RIO GRANDE, ZAC."/>
    <s v="RM/"/>
    <s v="LLENAR GARRAFONES DE AGUA"/>
    <n v="419295"/>
    <n v="419321"/>
    <n v="26"/>
  </r>
  <r>
    <n v="3267"/>
    <n v="12.81"/>
    <n v="23.43"/>
    <x v="11"/>
    <x v="0"/>
    <d v="2022-11-11T00:00:00"/>
    <s v="GASOLINA"/>
    <x v="9"/>
    <s v="CARLOS RIVAS AVILA"/>
    <s v="RIO GRANDE, ZAC. "/>
    <s v="ITSZN"/>
    <s v="ABASTECIMIENTO DE MÁQUINAS PARA LOS JARDÍNES"/>
    <s v="N/R"/>
    <s v="N/R"/>
    <s v="N/R"/>
  </r>
  <r>
    <n v="3263"/>
    <n v="5.13"/>
    <n v="23.43"/>
    <x v="11"/>
    <x v="0"/>
    <d v="2022-11-11T00:00:00"/>
    <s v="GASOLINA"/>
    <x v="0"/>
    <s v="JOSÉ MANUEL MORALES"/>
    <s v="RIO GRANDE, ZAC."/>
    <s v="RF/088"/>
    <s v="REALIZAR DEPÓSITOS DE CAJA DEL ITSZN A BBVA"/>
    <n v="159409"/>
    <n v="159450"/>
    <n v="41"/>
  </r>
  <r>
    <n v="3268"/>
    <n v="85.37"/>
    <n v="23.43"/>
    <x v="11"/>
    <x v="0"/>
    <d v="2022-11-14T00:00:00"/>
    <s v="GASOLINA"/>
    <x v="18"/>
    <s v="IGNACIO GOMEZ BAEZ"/>
    <s v="MIGUEL AUZA, ZAC."/>
    <s v="UED/867"/>
    <s v="IMPARTIR CLASES"/>
    <n v="342360"/>
    <n v="342498"/>
    <n v="138"/>
  </r>
  <r>
    <s v="S/V"/>
    <s v="N/A"/>
    <s v="N/A"/>
    <x v="11"/>
    <x v="0"/>
    <d v="2022-11-15T00:00:00"/>
    <s v="GASOLINA"/>
    <x v="18"/>
    <s v="RICARDO LÓPEZ GONZÁLEZ"/>
    <s v="MIGUEL AUZA, ZAC."/>
    <s v="UED/870"/>
    <s v="IMPARTIR CLASES"/>
    <n v="342498"/>
    <n v="342631"/>
    <n v="133"/>
  </r>
  <r>
    <n v="3272"/>
    <n v="20.170000000000002"/>
    <n v="24.79"/>
    <x v="1"/>
    <x v="1"/>
    <d v="2022-11-15T00:00:00"/>
    <s v="DIESEL"/>
    <x v="29"/>
    <s v="GUSTAVO PALACIOS FLORES"/>
    <s v="ITSZN"/>
    <s v="REQ."/>
    <s v="ABASTECIMIENTO DE VEHICULO"/>
    <n v="0"/>
    <n v="0"/>
    <n v="0"/>
  </r>
  <r>
    <n v="3273"/>
    <n v="12.81"/>
    <n v="23.43"/>
    <x v="11"/>
    <x v="0"/>
    <d v="2022-11-15T00:00:00"/>
    <s v="GASOLINA"/>
    <x v="26"/>
    <s v="MA LILIA LUNA ZÚÑIGA"/>
    <s v="MIGUEL AUZA, ZAC."/>
    <s v="DG/123"/>
    <s v="REUNIÓN DE TRABAJO"/>
    <n v="4472"/>
    <n v="4657"/>
    <n v="185"/>
  </r>
  <r>
    <n v="3275"/>
    <n v="5.14"/>
    <n v="23.43"/>
    <x v="11"/>
    <x v="0"/>
    <d v="2022-11-15T00:00:00"/>
    <s v="GASOLINA"/>
    <x v="7"/>
    <s v="ARTEMIO CAMACHO LIMONES"/>
    <s v="RIO GRANDE, ZAC."/>
    <s v="RM/227"/>
    <s v="COMPRAS"/>
    <n v="358728"/>
    <m/>
    <n v="-358728"/>
  </r>
  <r>
    <n v="3270"/>
    <n v="40.340000000000003"/>
    <n v="24.79"/>
    <x v="1"/>
    <x v="1"/>
    <d v="2022-11-15T00:00:00"/>
    <s v="DIESEL"/>
    <x v="15"/>
    <s v="MIGUEL ADAME ROMERO"/>
    <s v="MIGUEL AUZA, ZAC."/>
    <s v="IEM/007"/>
    <m/>
    <m/>
    <m/>
    <m/>
  </r>
  <r>
    <n v="3278"/>
    <n v="25.61"/>
    <n v="23.43"/>
    <x v="11"/>
    <x v="0"/>
    <d v="2022-11-16T00:00:00"/>
    <s v="GASOLINA"/>
    <x v="26"/>
    <s v="MA LILIA LUNA ZÚÑIGA"/>
    <s v="GUADALUPE, ZAC."/>
    <s v="DG/124"/>
    <s v="REVISIÓN CARPETA JUNTA DE GOBIERNO"/>
    <n v="4657"/>
    <n v="4993"/>
    <n v="336"/>
  </r>
  <r>
    <s v="S/V"/>
    <s v="N/A"/>
    <s v="N/A"/>
    <x v="11"/>
    <x v="0"/>
    <d v="2022-11-16T00:00:00"/>
    <s v="GASOLINA"/>
    <x v="23"/>
    <s v="CARLOS RIVAS AVILA"/>
    <s v="RIO GRANDE, ZAC."/>
    <s v="RM/229"/>
    <s v="LLEVAR BASURA AL TIRADERO MUNICIPAL"/>
    <n v="311400"/>
    <n v="311412"/>
    <n v="12"/>
  </r>
  <r>
    <s v="S/V"/>
    <s v="N/A"/>
    <s v="N/A"/>
    <x v="11"/>
    <x v="0"/>
    <d v="2022-11-16T00:00:00"/>
    <s v="GASOLINA"/>
    <x v="7"/>
    <s v="ARTEMIO CAMACHO LIMONES"/>
    <s v="RIO GRANDE, ZAC."/>
    <s v="RM/228"/>
    <s v="COMPRAS"/>
    <n v="358757"/>
    <n v="358780"/>
    <n v="23"/>
  </r>
  <r>
    <n v="3281"/>
    <n v="5.13"/>
    <n v="23.43"/>
    <x v="11"/>
    <x v="0"/>
    <d v="2022-11-16T00:00:00"/>
    <s v="GASOLINA"/>
    <x v="7"/>
    <s v="JOSE MANUEL MORALES "/>
    <s v="RIO GRANDE, ZAC."/>
    <s v="RF/90"/>
    <s v="REALIZAR DEPOSITOS DE CAJA DEL ITSZN A BBVABANCOMER"/>
    <n v="358780"/>
    <n v="358799"/>
    <n v="19"/>
  </r>
  <r>
    <s v="S/V"/>
    <s v="N/A"/>
    <s v="N/A"/>
    <x v="11"/>
    <x v="0"/>
    <d v="2022-11-16T00:00:00"/>
    <s v="GASOLINA"/>
    <x v="18"/>
    <s v="LORENZO ANTONIO DELGADO GUILLEN "/>
    <s v="MIGUEL AUZA, ZAC."/>
    <s v="UED/881"/>
    <s v="IMPARTIR CLASES"/>
    <n v="342631"/>
    <n v="342764"/>
    <n v="133"/>
  </r>
  <r>
    <n v="3283"/>
    <n v="8.5399999999999991"/>
    <n v="23.43"/>
    <x v="11"/>
    <x v="0"/>
    <d v="2022-11-17T00:00:00"/>
    <s v="GASOLINA"/>
    <x v="1"/>
    <s v="ANTONIA MÍRELES MEDINA"/>
    <s v="TETILLAS, ZAC."/>
    <s v="SIP/034"/>
    <s v="IMPARTIR CURSO A TELEBACHILLERATO"/>
    <n v="236998"/>
    <n v="237078"/>
    <n v="80"/>
  </r>
  <r>
    <s v="S/V"/>
    <s v="N/A"/>
    <s v="N/A"/>
    <x v="11"/>
    <x v="0"/>
    <d v="2022-11-17T00:00:00"/>
    <s v="GASOLINA"/>
    <x v="18"/>
    <s v="VICTOR MANUEL ESPARZA GARCÍA"/>
    <s v="MIGUEL AUZA, ZAC."/>
    <s v="UED/882"/>
    <s v="IMPARTIR CLASES"/>
    <n v="342764"/>
    <n v="342897"/>
    <n v="133"/>
  </r>
  <r>
    <n v="3284"/>
    <n v="21.63"/>
    <n v="23.12"/>
    <x v="11"/>
    <x v="0"/>
    <d v="2022-11-17T00:00:00"/>
    <s v="GASOLINA"/>
    <x v="26"/>
    <s v="LUIS ALONSO HERRERA DÍAZ"/>
    <s v="ZACATECAS, ZAC."/>
    <s v="RF/091"/>
    <s v="ENTREGA DE DOCTOS SFP"/>
    <n v="4993"/>
    <n v="5299"/>
    <n v="306"/>
  </r>
  <r>
    <n v="3282"/>
    <n v="12.81"/>
    <n v="23.43"/>
    <x v="11"/>
    <x v="0"/>
    <d v="2022-11-17T00:00:00"/>
    <s v="GASOLINA"/>
    <x v="0"/>
    <s v="MANUEL IGNACIO SALAS GUZMÁN"/>
    <s v="JUAN ALDAMA, ZAC. "/>
    <s v="SPI/035"/>
    <s v="CONFERENCIA DE CIENCIAS Y TECNOLOGIA"/>
    <n v="159450"/>
    <n v="159608"/>
    <n v="158"/>
  </r>
  <r>
    <s v="S/V"/>
    <s v="N/A"/>
    <s v="N/A"/>
    <x v="11"/>
    <x v="0"/>
    <d v="2022-11-17T00:00:00"/>
    <s v="GASOLINA"/>
    <x v="19"/>
    <s v="CESAR ROLANDO RAMIREZ LEYVA"/>
    <s v="RIO GRANDE, ZAC."/>
    <s v="IIA/038"/>
    <s v="RECOLECCION DE LECHE A LICONSA PARA PRÁCTICA"/>
    <n v="419321"/>
    <n v="419338"/>
    <n v="17"/>
  </r>
  <r>
    <s v="S/V"/>
    <s v="N/A"/>
    <s v="N/A"/>
    <x v="11"/>
    <x v="0"/>
    <d v="2022-11-17T00:00:00"/>
    <s v="GASOLINA"/>
    <x v="7"/>
    <s v="ARTEMIO CAMACHO LIMONES"/>
    <s v="RIO GRANDE, ZAC."/>
    <s v="RM/230"/>
    <s v="COMPRAS"/>
    <n v="358799"/>
    <n v="358820"/>
    <n v="21"/>
  </r>
  <r>
    <s v="S/V"/>
    <s v="N/A"/>
    <s v="N/A"/>
    <x v="11"/>
    <x v="0"/>
    <d v="2022-11-17T00:00:00"/>
    <s v="GASOLINA"/>
    <x v="19"/>
    <s v="ALVARO MANZANARES SALAS"/>
    <s v="RIO GRANDE, ZAC."/>
    <s v="RM/231"/>
    <s v="LLENAR GARRAFONES DE AGUA PARA EL SUMINISTRO EN EL ITSZN"/>
    <n v="419338"/>
    <n v="419361"/>
    <n v="23"/>
  </r>
  <r>
    <n v="3286"/>
    <n v="12.81"/>
    <n v="23.43"/>
    <x v="11"/>
    <x v="0"/>
    <d v="2022-11-18T00:00:00"/>
    <s v="GASOLINA"/>
    <x v="26"/>
    <s v="LUIS MANUEL GÓMEZ GAMEZ"/>
    <s v="MIGUEL AUZA, ZAC."/>
    <s v="LCO/008"/>
    <s v="ASISTIR A UED ATENCION ALUMNOS "/>
    <n v="5299"/>
    <n v="5433"/>
    <n v="134"/>
  </r>
  <r>
    <n v="3276"/>
    <n v="12.81"/>
    <n v="23.43"/>
    <x v="11"/>
    <x v="0"/>
    <d v="2022-11-18T00:00:00"/>
    <s v="GASOLINA"/>
    <x v="0"/>
    <s v="ALEJANDRO SALDIVAR CUELLAR "/>
    <s v="MIGUEL AUZA, ZAC."/>
    <s v="SV/107"/>
    <s v="IMPARTIR CURSO DE INDUCCION RESIDENCIAS PROFESIONALES"/>
    <n v="159608"/>
    <n v="159741"/>
    <n v="133"/>
  </r>
  <r>
    <s v="S/V"/>
    <s v="N/A"/>
    <s v="N/A"/>
    <x v="11"/>
    <x v="0"/>
    <d v="2022-11-18T00:00:00"/>
    <s v="GASOLINA"/>
    <x v="7"/>
    <s v="JOSE MANUEL MORALES "/>
    <s v="RIO GRANDE, ZAC."/>
    <s v="RM/234"/>
    <s v="COMPRAS"/>
    <n v="358820"/>
    <n v="358834"/>
    <n v="14"/>
  </r>
  <r>
    <n v="3269"/>
    <n v="17.079999999999998"/>
    <n v="23.43"/>
    <x v="11"/>
    <x v="0"/>
    <d v="2022-11-18T00:00:00"/>
    <s v="GASOLINA"/>
    <x v="1"/>
    <s v="TEODORO HERNÁNDEZ RÍOS"/>
    <s v="MIGUEL AUZA, ZAC. "/>
    <s v="UED/891"/>
    <s v="IMPARTIR CLASES DE INGLES"/>
    <n v="237078"/>
    <n v="237216"/>
    <n v="138"/>
  </r>
  <r>
    <s v="S/V"/>
    <s v="N/A"/>
    <s v="N/A"/>
    <x v="11"/>
    <x v="0"/>
    <d v="2022-11-18T00:00:00"/>
    <s v="GASOLINA"/>
    <x v="23"/>
    <s v="CARLOS RIVAS AVILA"/>
    <s v="RIO GRANDE, ZAC."/>
    <s v="RM/233"/>
    <s v="LLEVAR LA TRAILA A DECORAR PARA DESFILE Y TIRAR BASURA "/>
    <n v="311412"/>
    <n v="311439"/>
    <n v="27"/>
  </r>
  <r>
    <n v="3277"/>
    <n v="21.36"/>
    <n v="23.43"/>
    <x v="11"/>
    <x v="0"/>
    <d v="2022-11-20T00:00:00"/>
    <s v="GASOLINA"/>
    <x v="18"/>
    <s v="CESAR ROLANDO RAMIREZ LEYVA"/>
    <s v="RIO GRANDE, ZAC."/>
    <s v="SV/106"/>
    <s v="APOYAR CARRO ALEGORICO DESFILE 20 DE NOV 2022"/>
    <n v="342897"/>
    <n v="342943"/>
    <n v="46"/>
  </r>
  <r>
    <n v="3279"/>
    <n v="64.03"/>
    <n v="23.43"/>
    <x v="11"/>
    <x v="0"/>
    <d v="2022-11-22T00:00:00"/>
    <s v="GASOLINA"/>
    <x v="18"/>
    <s v="IVÁN DE JESÚS GARCÍA ZAMORA"/>
    <s v="MIGUEL AUZA, ZAC."/>
    <s v="UED/895"/>
    <s v="IMPARTIR CLASES"/>
    <n v="342943"/>
    <n v="343082"/>
    <n v="139"/>
  </r>
  <r>
    <n v="3289"/>
    <n v="24.29"/>
    <n v="23.12"/>
    <x v="11"/>
    <x v="0"/>
    <d v="2022-11-22T00:00:00"/>
    <s v="GASOLINA"/>
    <x v="0"/>
    <s v="YAHAIRA TANAIRI JIMÉNEZ REYES"/>
    <s v="ZACATECAS, ZAC."/>
    <s v="PL/042"/>
    <s v="ASISTIR CAPACITACIÓN OBLIGACIONES SISTEMA DE CONTROL INTERNO"/>
    <n v="159741"/>
    <m/>
    <n v="-159741"/>
  </r>
  <r>
    <n v="3290"/>
    <n v="25.65"/>
    <n v="23.39"/>
    <x v="11"/>
    <x v="0"/>
    <d v="2022-11-22T00:00:00"/>
    <s v="GASOLINA"/>
    <x v="26"/>
    <s v="MA LILIA LUNA ZÚÑIGA"/>
    <s v="ZACATECAS, ZAC."/>
    <s v="DG/127"/>
    <s v="ASISTIR SESION INSTALACION DE SUBCOMITE DE INVESTIGACIÓN"/>
    <n v="5433"/>
    <m/>
    <n v="-5433"/>
  </r>
  <r>
    <s v="S/V"/>
    <s v="N/A"/>
    <s v="N/A"/>
    <x v="11"/>
    <x v="0"/>
    <d v="2022-11-23T00:00:00"/>
    <s v="GASOLINA"/>
    <x v="18"/>
    <s v="LORENZO ANTONIO DELGADO GUILLEN "/>
    <s v="MIGUEL AUZA, ZAC."/>
    <s v="UED/905"/>
    <s v="IMPARTIR CLASES"/>
    <n v="343082"/>
    <m/>
    <n v="-343082"/>
  </r>
  <r>
    <n v="3292"/>
    <n v="17.14"/>
    <n v="23.34"/>
    <x v="11"/>
    <x v="0"/>
    <d v="2022-11-23T00:00:00"/>
    <s v="GASOLINA"/>
    <x v="23"/>
    <s v="CARLOS RIVAS AVILA"/>
    <s v="RIO GRANDE, ZAC."/>
    <s v="RM/235"/>
    <s v="RECOGER TRAILA Y TIRAR BASURA"/>
    <n v="311439"/>
    <n v="311459"/>
    <n v="20"/>
  </r>
  <r>
    <n v="3291"/>
    <n v="21.72"/>
    <n v="23.03"/>
    <x v="11"/>
    <x v="0"/>
    <d v="2022-11-23T00:00:00"/>
    <s v="GASOLINA"/>
    <x v="0"/>
    <s v="YAHAIRA TANAIRI JIMÉNEZ REYES"/>
    <s v="ZACATECAS,ZAC."/>
    <s v="PL/045"/>
    <s v="ENTREGAR DOCTOS DE LA CARPETA DE JUNTA DE GOBIERNO"/>
    <n v="160061"/>
    <n v="160370"/>
    <n v="309"/>
  </r>
  <r>
    <n v="3296"/>
    <n v="4.2699999999999996"/>
    <n v="23.43"/>
    <x v="11"/>
    <x v="0"/>
    <d v="2022-11-23T00:00:00"/>
    <s v="GASOLINA"/>
    <x v="7"/>
    <s v="JOSÉ MANUEL MORALES"/>
    <s v="RIO GRANDE, ZAC."/>
    <s v="RF/093"/>
    <s v="RELIZAR DEPOSITOS A LA SUCURSAL BBVA DE LA CAJA DEL ITSZN "/>
    <n v="358834"/>
    <n v="358853"/>
    <n v="19"/>
  </r>
  <r>
    <n v="3293"/>
    <n v="60.51"/>
    <n v="24.79"/>
    <x v="1"/>
    <x v="1"/>
    <d v="2022-11-23T00:00:00"/>
    <s v="DIESEL"/>
    <x v="30"/>
    <s v="GUSTAVO PALACIOS FLORES"/>
    <s v="MIGUEL AUZA, ZAC."/>
    <s v="LCO/010"/>
    <s v="TRASLADAR ALUMNOS DE CP A CONFERENCIA EN LA SALA AUDIOVISUAL Q1 DEL ITSZN"/>
    <s v="N/R"/>
    <s v="N/R"/>
    <s v="N/R"/>
  </r>
  <r>
    <s v="S/V"/>
    <s v="N/A"/>
    <s v="N/A"/>
    <x v="11"/>
    <x v="0"/>
    <d v="2022-11-24T00:00:00"/>
    <s v="GASOLINA"/>
    <x v="22"/>
    <s v="ARTEMIO CAMACHO LIMONES"/>
    <s v="RIO GRANDE, ZAC."/>
    <s v="RM/237"/>
    <s v="COMPRAS"/>
    <n v="237216"/>
    <n v="237235"/>
    <n v="19"/>
  </r>
  <r>
    <s v="S/V"/>
    <s v="N/A"/>
    <s v="N/A"/>
    <x v="11"/>
    <x v="0"/>
    <d v="2022-11-24T00:00:00"/>
    <s v="GASOLINA"/>
    <x v="18"/>
    <s v="VICTOR MANUEL ESPARZA GARCÍA"/>
    <s v="MIGUEL AUZA, ZAC."/>
    <s v="UED/906"/>
    <s v="IMPARTIR CLASES"/>
    <n v="343214"/>
    <n v="343360"/>
    <n v="146"/>
  </r>
  <r>
    <s v="S/V"/>
    <s v="N/A"/>
    <s v="N/A"/>
    <x v="11"/>
    <x v="0"/>
    <d v="2022-11-24T00:00:00"/>
    <s v="GASOLINA"/>
    <x v="26"/>
    <s v="YAHAIRA TANAIRI JIMÉNEZ REYES"/>
    <s v="RIO GRANDE, ZAC."/>
    <s v="PL/047"/>
    <s v="ENTREGAR INVITACIONES JUNTA DE GOBIERNO"/>
    <n v="5739"/>
    <n v="5760"/>
    <n v="21"/>
  </r>
  <r>
    <n v="3297"/>
    <n v="26.06"/>
    <n v="23.03"/>
    <x v="11"/>
    <x v="0"/>
    <d v="2022-11-24T00:00:00"/>
    <s v="GASOLINA"/>
    <x v="0"/>
    <s v="YASSMIN EDITH IBARRA ORDAZ"/>
    <s v="ZACATECAS, ZAC."/>
    <s v="RH/019"/>
    <s v="ASISTIR TALLER PRACTICO LLENADO DE FORMATOS DEL INVENTARIO Y DEL CATALOGO PARA SISTEMAS DE DATOS PERSONALES"/>
    <n v="160370"/>
    <n v="160660"/>
    <n v="290"/>
  </r>
  <r>
    <s v="S/V"/>
    <s v="N/A"/>
    <s v="N/A"/>
    <x v="11"/>
    <x v="0"/>
    <d v="2022-11-25T00:00:00"/>
    <s v="GASOLINA"/>
    <x v="7"/>
    <s v="ARTEMIO CAMACHO LIMONES"/>
    <s v="RIO GRANDE, ZAC."/>
    <s v="RM/238"/>
    <s v="COMPRAS/ REALIZAR DEPOSITOS AL BANCO"/>
    <n v="358853"/>
    <n v="358880"/>
    <n v="27"/>
  </r>
  <r>
    <s v="S/V"/>
    <s v="N/A"/>
    <s v="N/A"/>
    <x v="11"/>
    <x v="0"/>
    <d v="2022-11-25T00:00:00"/>
    <s v="GASOLINA"/>
    <x v="19"/>
    <s v="ALVARO MANZANARES SALAS"/>
    <s v="RIO GRANDE, ZAC."/>
    <s v="RM/239"/>
    <s v="LLENAR GARRAFONES DE AGUA PURIFICADA"/>
    <n v="419361"/>
    <n v="419385"/>
    <n v="24"/>
  </r>
  <r>
    <s v="S/V"/>
    <s v="N/A"/>
    <s v="N/A"/>
    <x v="11"/>
    <x v="0"/>
    <d v="2022-11-25T00:00:00"/>
    <s v="GASOLINA"/>
    <x v="23"/>
    <s v="CARLOS RIVAS AVILA"/>
    <s v="RIO GRANDE, ZAC."/>
    <s v="RM/241"/>
    <s v="LLEVAR LA BASURA AL TIRADERO MUNICIPAL"/>
    <n v="311459"/>
    <n v="311483"/>
    <n v="24"/>
  </r>
  <r>
    <n v="3280"/>
    <n v="17.079999999999998"/>
    <n v="23.43"/>
    <x v="11"/>
    <x v="0"/>
    <d v="2022-11-25T00:00:00"/>
    <s v="GASOLINA"/>
    <x v="1"/>
    <s v="TEODORO HERNÁNDEZ RÍOS"/>
    <s v="MIGUEL AUZA, ZAC."/>
    <s v="UED/915"/>
    <s v="IMPARTIR CLASES DE INGLES"/>
    <n v="237235"/>
    <n v="237346"/>
    <n v="111"/>
  </r>
  <r>
    <n v="3300"/>
    <n v="25.61"/>
    <n v="23.43"/>
    <x v="11"/>
    <x v="0"/>
    <d v="2022-11-25T00:00:00"/>
    <s v="GASOLINA"/>
    <x v="26"/>
    <s v="LUIS ALONSO HERRERA DÍAZ"/>
    <s v="ZACATECAS, ZAC."/>
    <s v="DG/130"/>
    <s v="ASISTIR JUNTA DE GOBIERNO"/>
    <n v="5760"/>
    <n v="6069"/>
    <n v="309"/>
  </r>
  <r>
    <s v="S/V"/>
    <s v="N/A"/>
    <s v="N/A"/>
    <x v="11"/>
    <x v="0"/>
    <d v="2022-11-28T00:00:00"/>
    <s v="GASOLINA"/>
    <x v="26"/>
    <s v="MA. TERESA RODRÍGUEZ BAUTISTA"/>
    <s v="RIO GRANDE, ZAC."/>
    <s v="ADM/029"/>
    <s v="ACUDIR A LA SUCURSAL BANCARIA PARA LA APERTURA DE CUENTA DEL FEDERAL"/>
    <n v="6069"/>
    <n v="6093"/>
    <n v="24"/>
  </r>
  <r>
    <s v="S/V"/>
    <s v="N/A"/>
    <s v="N/A"/>
    <x v="11"/>
    <x v="0"/>
    <d v="2022-11-28T00:00:00"/>
    <s v="GASOLINA"/>
    <x v="5"/>
    <s v="LUIS HUMBERTO LOMELI MAGALLANES"/>
    <s v="MIGUEL AUZA, ZAC."/>
    <s v="UED/"/>
    <s v="IMPARTIR CLASES"/>
    <n v="237346"/>
    <n v="237478"/>
    <n v="132"/>
  </r>
  <r>
    <s v="S/V"/>
    <s v="N/A"/>
    <s v="N/A"/>
    <x v="11"/>
    <x v="0"/>
    <d v="2022-11-28T00:00:00"/>
    <s v="GASOLINA"/>
    <x v="0"/>
    <s v="JOSE MARIA SALAS TORRES"/>
    <s v="MIGUEL AUZA, ZAC."/>
    <s v="CC/006"/>
    <s v="REVISION DEL RELOJ CHECADOR"/>
    <n v="160660"/>
    <n v="160792"/>
    <n v="132"/>
  </r>
  <r>
    <n v="3502"/>
    <n v="12.81"/>
    <n v="23.43"/>
    <x v="11"/>
    <x v="0"/>
    <d v="2022-11-29T00:00:00"/>
    <s v="GASOLINA"/>
    <x v="0"/>
    <s v="RICARDO LÓPEZ GONZÁLEZ"/>
    <s v="MIGUEL AUZA, ZAC."/>
    <s v="UED/950"/>
    <s v="IMPARTIR CLASES"/>
    <n v="160792"/>
    <n v="160932"/>
    <n v="140"/>
  </r>
  <r>
    <n v="3503"/>
    <n v="17.07"/>
    <n v="23.43"/>
    <x v="11"/>
    <x v="0"/>
    <d v="2022-11-30T00:00:00"/>
    <s v="GASOLINA"/>
    <x v="0"/>
    <s v="JOSÉ ANGEL MONTES OLGUIN"/>
    <s v="ZACATECAS, ZAC."/>
    <s v="DIA/034"/>
    <s v="ASISTIR INSTALACIONES DEL COZCYT"/>
    <n v="160932"/>
    <n v="161231"/>
    <n v="299"/>
  </r>
  <r>
    <n v="3294"/>
    <n v="42.69"/>
    <n v="23.43"/>
    <x v="11"/>
    <x v="0"/>
    <d v="2022-11-30T00:00:00"/>
    <s v="GASOLINA"/>
    <x v="18"/>
    <s v="LORENZO ANTONIO DELGADO GUILLEN "/>
    <s v="MIGUEL AUZA, ZAC."/>
    <s v="UED/937"/>
    <s v="IMPARTIR CLASES"/>
    <n v="343360"/>
    <n v="343438"/>
    <n v="78"/>
  </r>
  <r>
    <n v="3507"/>
    <n v="4.2699999999999996"/>
    <n v="23.43"/>
    <x v="11"/>
    <x v="0"/>
    <d v="2022-11-30T00:00:00"/>
    <s v="GASOLINA"/>
    <x v="1"/>
    <s v="LUIS MANUEL GÓMEZ GAMEZ"/>
    <s v="RIO GRANDE, ZAC."/>
    <s v="LCO/012"/>
    <s v="ASISTIR A EXPO-ORIENTA CECYTEZ"/>
    <n v="237478"/>
    <n v="237506"/>
    <n v="28"/>
  </r>
  <r>
    <n v="3509"/>
    <n v="17.079999999999998"/>
    <n v="23.43"/>
    <x v="11"/>
    <x v="0"/>
    <d v="2022-11-30T00:00:00"/>
    <s v="GASOLINA"/>
    <x v="23"/>
    <s v="CARLOS RIVAS AVILA"/>
    <s v="RIO GRANDE, ZAC."/>
    <s v="RM/"/>
    <s v="LLEVAR LA BASURA AL TIRADERO MUNICIPAL"/>
    <n v="311483"/>
    <n v="311507"/>
    <n v="24"/>
  </r>
  <r>
    <n v="3510"/>
    <n v="4.2699999999999996"/>
    <n v="23.43"/>
    <x v="11"/>
    <x v="0"/>
    <d v="2022-11-30T00:00:00"/>
    <s v="GASOLINA"/>
    <x v="7"/>
    <s v="JOSÉ MANUEL MORALES"/>
    <s v="RIO GRANDE, ZAC."/>
    <s v="RF/095"/>
    <s v="RELIZAR DEPOSITOS A LA SUCURSAL BBVA DE LA CAJA DEL ITSZN "/>
    <n v="358880"/>
    <n v="358899"/>
    <n v="19"/>
  </r>
  <r>
    <s v="S/V"/>
    <s v="N/A"/>
    <s v="N/A"/>
    <x v="12"/>
    <x v="0"/>
    <d v="2022-12-01T00:00:00"/>
    <s v="GASOLINA"/>
    <x v="0"/>
    <s v="VICTOR MANUEL ESPARZA GARCÍA"/>
    <s v="MIGUEL AUZA, ZAC."/>
    <s v="UED/941"/>
    <s v="IMPARTIR CLASES"/>
    <n v="161231"/>
    <n v="161367"/>
    <n v="136"/>
  </r>
  <r>
    <n v="3501"/>
    <n v="100.85"/>
    <n v="24.79"/>
    <x v="1"/>
    <x v="1"/>
    <d v="2022-12-01T00:00:00"/>
    <s v="DIESEL"/>
    <x v="29"/>
    <s v="JUAN MORALES CRUZ"/>
    <s v="ZACATECAS, ZAC."/>
    <s v="IIA/040"/>
    <s v="REALIZAR PRACTICAS DE LABORATORIO UNIDAD DE CIENCIAS QUIMICAS DE LA UAZ"/>
    <s v="N/R"/>
    <s v="N/R"/>
    <s v="N/R"/>
  </r>
  <r>
    <s v="S/V"/>
    <s v="N/A"/>
    <s v="N/A"/>
    <x v="12"/>
    <x v="0"/>
    <d v="2022-12-02T00:00:00"/>
    <s v="GASOLINA"/>
    <x v="23"/>
    <s v="CARLOS RIVAS AVILA"/>
    <s v="RIO GRANDE, ZAC."/>
    <s v="RM/244"/>
    <s v="LLEVAR LA BASURA AL TIRADERO MUNICIPAL"/>
    <n v="311507"/>
    <n v="311526"/>
    <n v="19"/>
  </r>
  <r>
    <m/>
    <n v="20.5"/>
    <n v="23.43"/>
    <x v="12"/>
    <x v="0"/>
    <d v="2022-12-02T00:00:00"/>
    <s v="GASOLINA"/>
    <x v="28"/>
    <s v="CARLOS RIVAS AVILA"/>
    <m/>
    <m/>
    <m/>
    <m/>
    <m/>
    <n v="0"/>
  </r>
  <r>
    <m/>
    <n v="19.37"/>
    <n v="24.79"/>
    <x v="1"/>
    <x v="1"/>
    <d v="2022-12-02T00:00:00"/>
    <s v="DIESEL"/>
    <x v="28"/>
    <s v="CARLOS RIVAS AVILA"/>
    <m/>
    <m/>
    <m/>
    <m/>
    <m/>
    <n v="0"/>
  </r>
  <r>
    <n v="3508"/>
    <n v="4.2699999999999996"/>
    <n v="23.43"/>
    <x v="12"/>
    <x v="0"/>
    <d v="2022-12-02T00:00:00"/>
    <s v="GASOLINA"/>
    <x v="19"/>
    <s v="LUIS MANUEL GÓMEZ GAMEZ"/>
    <s v="RIO GRANDE, ZAC."/>
    <s v="LCO/014"/>
    <s v="ASISTIR A EXPO-ORIENTA Cbta20"/>
    <n v="419385"/>
    <n v="419401"/>
    <n v="16"/>
  </r>
  <r>
    <n v="3295"/>
    <n v="17.079999999999998"/>
    <n v="23.43"/>
    <x v="12"/>
    <x v="0"/>
    <d v="2022-12-02T00:00:00"/>
    <s v="GASOLINA"/>
    <x v="22"/>
    <s v="TEODORO HERNÁNDEZ RÍOS"/>
    <s v="MIGUEL AUZA, ZAC."/>
    <s v="UED/939"/>
    <s v="IMPARTIR CLASES INGLES"/>
    <n v="237506"/>
    <n v="237648"/>
    <n v="142"/>
  </r>
  <r>
    <s v="S/V"/>
    <s v="N/A"/>
    <s v="N/A"/>
    <x v="12"/>
    <x v="0"/>
    <d v="2022-12-01T00:00:00"/>
    <s v="GASOLINA"/>
    <x v="26"/>
    <s v="MA. TERESA RODRÍGUEZ BAUTISTA"/>
    <s v="RIO GRANDE, ZAC."/>
    <s v="ADM/030"/>
    <s v="ACUDIR A LA SUCURSAL BANCARIA PARA LA APERTURA DE CUENTA DEL FEDERAL"/>
    <n v="6093"/>
    <n v="6113"/>
    <n v="20"/>
  </r>
  <r>
    <n v="3511"/>
    <n v="26.09"/>
    <n v="23.03"/>
    <x v="12"/>
    <x v="0"/>
    <d v="2022-12-02T00:00:00"/>
    <s v="GASOLINA"/>
    <x v="26"/>
    <s v="YASSMIN EDITH IBARRA ORDAZ"/>
    <s v="ZACATECAS, ZAC."/>
    <s v="PL/050"/>
    <s v="TRALADAR SUBDIR. PLANEACION A CAPACITACIÓN"/>
    <n v="6113"/>
    <n v="6448"/>
    <n v="335"/>
  </r>
  <r>
    <n v="3512"/>
    <n v="25.61"/>
    <n v="23.43"/>
    <x v="12"/>
    <x v="0"/>
    <d v="2022-12-02T00:00:00"/>
    <s v="GASOLINA"/>
    <x v="0"/>
    <s v="MA. TERESA RODRÍGUEZ BAUTISTA"/>
    <s v="ZACATECAS, ZAC."/>
    <s v="RF/096"/>
    <s v="REUNION DE TRABAJO SEFIN"/>
    <n v="161367"/>
    <n v="161679"/>
    <n v="312"/>
  </r>
  <r>
    <n v="3505"/>
    <n v="26.06"/>
    <n v="23.03"/>
    <x v="12"/>
    <x v="0"/>
    <d v="2022-12-03T00:00:00"/>
    <s v="GASOLINA"/>
    <x v="0"/>
    <s v="MANUEL IGNACIO SALAS GUZMÁN"/>
    <s v="AGUASCALIENTES, AGS."/>
    <s v="SPI/042"/>
    <s v="ASISTIR EVENTO EMPRESA DAComp"/>
    <n v="161679"/>
    <n v="162270"/>
    <n v="591"/>
  </r>
  <r>
    <s v="S/V"/>
    <s v="N/A"/>
    <s v="N/A"/>
    <x v="12"/>
    <x v="0"/>
    <d v="2022-12-03T00:00:00"/>
    <s v="GASOLINA"/>
    <x v="18"/>
    <s v="CARLOS RENE  MARTINEZ GOMEZ "/>
    <s v="PROGRESO DE ALFONSO MEDINA"/>
    <s v="DG/143"/>
    <s v="APOYO CAMPAÑA DE VACUNACION COVID-19"/>
    <n v="343438"/>
    <n v="343574"/>
    <n v="136"/>
  </r>
  <r>
    <s v="S/V"/>
    <s v="N/A"/>
    <s v="N/A"/>
    <x v="12"/>
    <x v="0"/>
    <d v="2022-12-03T00:00:00"/>
    <s v="GASOLINA"/>
    <x v="26"/>
    <s v="JAQUELINE DELFIN SANCHEZ"/>
    <s v="PROGRESO DE ALFONSO MEDINA"/>
    <s v="DG/136"/>
    <s v="APOYO CAMPAÑA DE VACUNACION COVID-19"/>
    <n v="6448"/>
    <n v="6526"/>
    <n v="78"/>
  </r>
  <r>
    <s v="S/V"/>
    <s v="N/A"/>
    <s v="N/A"/>
    <x v="12"/>
    <x v="0"/>
    <d v="2022-12-05T00:00:00"/>
    <s v="GASOLINA"/>
    <x v="0"/>
    <s v="IVÁN DE JESÚS GARCÍA ZAMORA"/>
    <s v="MIGUEL AUZA, ZAC."/>
    <s v="UED/961"/>
    <s v="IMPARTIR CLASES"/>
    <n v="162270"/>
    <n v="162398"/>
    <n v="128"/>
  </r>
  <r>
    <n v="3504"/>
    <n v="26.06"/>
    <n v="23.03"/>
    <x v="12"/>
    <x v="0"/>
    <d v="2022-12-05T00:00:00"/>
    <s v="GASOLINA"/>
    <x v="26"/>
    <s v="LUIS ALONSO HERRERA DÍAZ"/>
    <s v="ZACATECAS, ZAC."/>
    <s v="RF/097"/>
    <s v="REUNION DE LA FUNCIÓN PÚBLICA"/>
    <n v="6526"/>
    <n v="6832"/>
    <n v="306"/>
  </r>
  <r>
    <s v="S/V"/>
    <s v="N/A"/>
    <s v="N/A"/>
    <x v="12"/>
    <x v="0"/>
    <d v="2022-12-05T00:00:00"/>
    <s v="GASOLINA"/>
    <x v="7"/>
    <s v="ARTEMIO CAMACHO LIMONES"/>
    <s v="RIO GRANDE, ZAC."/>
    <s v="RM/245"/>
    <s v="COMPRAS"/>
    <n v="358899"/>
    <n v="358920"/>
    <n v="21"/>
  </r>
  <r>
    <s v="S/V"/>
    <s v="N/A"/>
    <s v="N/A"/>
    <x v="12"/>
    <x v="0"/>
    <d v="2022-12-05T00:00:00"/>
    <s v="GASOLINA"/>
    <x v="19"/>
    <s v="ALVARO MANZANARES SALAS"/>
    <s v="RIO GRANDE, ZAC."/>
    <s v="RM/246"/>
    <s v="LLEVAR A LLENAR LOS GARRAFONES DE AGUA PURIFICADA"/>
    <n v="419401"/>
    <n v="419425"/>
    <n v="24"/>
  </r>
  <r>
    <n v="3506"/>
    <n v="21.36"/>
    <n v="23.43"/>
    <x v="12"/>
    <x v="0"/>
    <d v="2022-12-06T00:00:00"/>
    <s v="GASOLINA"/>
    <x v="0"/>
    <s v="ANTONIA MÍRELES MEDINA"/>
    <s v="SAN LUIS POTOSI, SLP"/>
    <s v="SPI/044"/>
    <s v="ASISTIR EXPOCIENCIA NACIONAL 2022"/>
    <n v="162398"/>
    <n v="162421"/>
    <n v="23"/>
  </r>
  <r>
    <n v="3515"/>
    <n v="12.81"/>
    <n v="23.43"/>
    <x v="12"/>
    <x v="0"/>
    <d v="2022-12-06T00:00:00"/>
    <s v="GASOLINA"/>
    <x v="7"/>
    <s v="RICARDO LÓPEZ GONZÁLEZ"/>
    <s v="MIGUEL AUZA, ZAC."/>
    <s v="UED/958"/>
    <s v="IMPARTIR CLASES"/>
    <n v="358920"/>
    <n v="359053"/>
    <n v="133"/>
  </r>
  <r>
    <s v="S/V"/>
    <s v="N/A"/>
    <s v="N/A"/>
    <x v="12"/>
    <x v="0"/>
    <d v="2022-12-06T00:00:00"/>
    <s v="GASOLINA"/>
    <x v="26"/>
    <s v="MANUEL IGNACIO SALAS GUZMÁN"/>
    <s v="MIGUEL AUZA, ZAC."/>
    <s v="PL/051"/>
    <s v="REUNION DE TRABAJO"/>
    <n v="6832"/>
    <n v="6974"/>
    <n v="142"/>
  </r>
  <r>
    <s v="S/V"/>
    <s v="N/A"/>
    <s v="N/A"/>
    <x v="12"/>
    <x v="0"/>
    <d v="2022-12-06T00:00:00"/>
    <s v="GASOLINA"/>
    <x v="19"/>
    <s v="JOSÉ MANUEL MORALES"/>
    <s v="RIO GRANDE, ZAC."/>
    <s v="RF/099"/>
    <s v="LLEVAR DEPOSITOS A LA SUC. BANCARIA"/>
    <n v="419425"/>
    <n v="419443"/>
    <n v="18"/>
  </r>
  <r>
    <s v="S/V"/>
    <s v="N/A"/>
    <s v="N/A"/>
    <x v="12"/>
    <x v="0"/>
    <d v="2022-12-07T00:00:00"/>
    <s v="GASOLINA"/>
    <x v="18"/>
    <s v="LORENZO ANTONIO DELGADO GUILLEN "/>
    <s v="MIGUEL AUZA, ZAC."/>
    <s v="UED/957"/>
    <s v="IMPARTIR CLASES"/>
    <n v="343574"/>
    <n v="343719"/>
    <n v="145"/>
  </r>
  <r>
    <s v="S/V"/>
    <s v="N/A"/>
    <s v="N/A"/>
    <x v="12"/>
    <x v="0"/>
    <d v="2022-12-07T00:00:00"/>
    <s v="GASOLINA"/>
    <x v="26"/>
    <s v="MA. TERESA RODRÍGUEZ BAUTISTA"/>
    <s v="RIO GRANDE, ZAC."/>
    <s v="RF/100"/>
    <s v="ACUDIR SUC. BANCARIA  "/>
    <n v="6974"/>
    <n v="6996"/>
    <n v="22"/>
  </r>
  <r>
    <s v="S/V"/>
    <s v="N/A"/>
    <s v="N/A"/>
    <x v="12"/>
    <x v="0"/>
    <d v="2022-12-08T00:00:00"/>
    <s v="GASOLINA"/>
    <x v="23"/>
    <s v="CARLOS RIVAS AVILA"/>
    <s v="RIO GRANDE, ZAC."/>
    <s v="RM/250"/>
    <s v="LLEVAR LA BASURA AL TIRADERO MUNICIPAL"/>
    <n v="311526"/>
    <n v="311549"/>
    <n v="23"/>
  </r>
  <r>
    <s v="S/V"/>
    <s v="N/A"/>
    <s v="N/A"/>
    <x v="12"/>
    <x v="0"/>
    <d v="2022-12-08T00:00:00"/>
    <s v="GASOLINA"/>
    <x v="0"/>
    <s v="VICTOR MANUEL ESPARZA GARCÍA"/>
    <s v="MIGUEL AUZA, ZAC."/>
    <s v="UED/953"/>
    <s v="IMPARTIR CLASES"/>
    <n v="162421"/>
    <n v="162566"/>
    <n v="145"/>
  </r>
  <r>
    <n v="3516"/>
    <n v="26.06"/>
    <n v="23.03"/>
    <x v="12"/>
    <x v="0"/>
    <d v="2022-12-08T00:00:00"/>
    <s v="GASOLINA"/>
    <x v="26"/>
    <s v="LUIS ALONSO HERRERA DÍAZ"/>
    <s v="ZACATECAS, ZAC."/>
    <s v="RF/101"/>
    <s v="ENTREGA DOCUMENTOS SEFIN"/>
    <n v="6996"/>
    <n v="7323"/>
    <n v="327"/>
  </r>
  <r>
    <s v="S/V"/>
    <s v="N/A"/>
    <s v="N/A"/>
    <x v="1"/>
    <x v="1"/>
    <d v="2022-12-09T00:00:00"/>
    <s v="N/A"/>
    <x v="26"/>
    <s v="LUIS ALONSO HERRERA DÍAZ"/>
    <s v="MAZATLAN, SIN."/>
    <s v="DG/153"/>
    <s v="TRASLADO DE PERSONAL A EVENTO FOLKCLORICO"/>
    <n v="7323"/>
    <n v="8447"/>
    <n v="1124"/>
  </r>
  <r>
    <n v="3517"/>
    <n v="121.02"/>
    <n v="24.79"/>
    <x v="1"/>
    <x v="1"/>
    <d v="2022-12-09T00:00:00"/>
    <s v="DIESEL"/>
    <x v="15"/>
    <s v="MIGUEL ADAME ROMERO"/>
    <s v="MAZATLAN, SIN."/>
    <s v="DG/154"/>
    <s v="TRASLADO GRUPO DE DANZA ASISTENCIA EVENTO DANZABEL DEL 9 AL 11 DE DIC. 2022"/>
    <s v="N/R"/>
    <s v="N/R"/>
    <m/>
  </r>
  <r>
    <s v="S/V"/>
    <s v="N/A"/>
    <s v="N/A"/>
    <x v="12"/>
    <x v="0"/>
    <d v="2022-12-09T00:00:00"/>
    <s v="GASOLINA"/>
    <x v="0"/>
    <s v="TEODORO HERNÁNDEZ RÍOS"/>
    <s v="MIGUEL AUZA, ZAC."/>
    <s v="UED/963"/>
    <s v="IMPARTIR CLASES INGLES"/>
    <n v="162566"/>
    <n v="162694"/>
    <n v="128"/>
  </r>
  <r>
    <n v="3518"/>
    <n v="12.81"/>
    <n v="23.43"/>
    <x v="12"/>
    <x v="0"/>
    <d v="2022-12-09T00:00:00"/>
    <s v="GASOLINA"/>
    <x v="31"/>
    <s v="ARTEMIO CAMACHO LIMONES Y JOSÉ MANUEL MORALES"/>
    <s v="RIO GRANDE, ZAC. "/>
    <s v="RM/251 Y RF/102"/>
    <s v="COMPRAS Y DEPÓSITO A SUC. BANCARIA"/>
    <n v="359053"/>
    <n v="359099"/>
    <n v="46"/>
  </r>
  <r>
    <m/>
    <n v="21.72"/>
    <n v="23.03"/>
    <x v="12"/>
    <x v="0"/>
    <d v="2022-12-12T00:00:00"/>
    <s v="GASOLINA"/>
    <x v="0"/>
    <s v="YAHAIRA TANAIRI JIMÉNEZ REYES"/>
    <s v="ZACATECAS, ZAC."/>
    <s v="SE/017"/>
    <s v="ENTREGA DE CONVOCATORIAS JUNTA DE GOBIERNO"/>
    <n v="162694"/>
    <n v="162997"/>
    <n v="303"/>
  </r>
  <r>
    <s v="S/V"/>
    <s v="N/A"/>
    <s v="N/A"/>
    <x v="12"/>
    <x v="0"/>
    <d v="2022-12-13T00:00:00"/>
    <s v="GASOLINA"/>
    <x v="26"/>
    <s v="YAHAIRA TANAIRI JIMÉNEZ REYES"/>
    <s v="ZACATECAS, ZAC."/>
    <s v="SE/016"/>
    <s v="JUNTA DE GOBIERNO "/>
    <n v="8447"/>
    <n v="8800"/>
    <n v="353"/>
  </r>
  <r>
    <s v="S/V"/>
    <s v="N/A"/>
    <s v="N/A"/>
    <x v="12"/>
    <x v="0"/>
    <d v="2022-12-16T00:00:00"/>
    <s v="GASOLINA"/>
    <x v="7"/>
    <s v="JOSÉ MANUEL MORALES"/>
    <s v="RIO GRANDE, ZAC."/>
    <s v="RF/103"/>
    <s v="LLEVAR DEPOSITOS A LA SUC. BANCARIA"/>
    <n v="359099"/>
    <n v="359118"/>
    <n v="19"/>
  </r>
  <r>
    <s v="S/V"/>
    <s v="N/A"/>
    <s v="N/A"/>
    <x v="12"/>
    <x v="0"/>
    <d v="2022-12-16T00:00:00"/>
    <s v="GASOLINA"/>
    <x v="23"/>
    <s v="CARLOS RIVAS AVILA"/>
    <s v="RIO GRANDE, ZAC."/>
    <s v="RM/252"/>
    <s v="LLEVAR LA BASURA AL TIRADERO MUNICIPAL"/>
    <n v="311549"/>
    <n v="311549"/>
    <n v="0"/>
  </r>
  <r>
    <s v="S/V"/>
    <s v="N/A"/>
    <s v="N/A"/>
    <x v="12"/>
    <x v="0"/>
    <d v="2022-12-19T00:00:00"/>
    <s v="GASOLINA"/>
    <x v="26"/>
    <s v="MA. TERESA RODRÍGUEZ BAUTISTA"/>
    <s v="RIO GRANDE, ZAC."/>
    <s v="ADM/031"/>
    <s v="SUCURSAL BANCARIA APERTURA DE CUENTA"/>
    <n v="8800"/>
    <n v="9171"/>
    <n v="371"/>
  </r>
  <r>
    <n v="3522"/>
    <n v="21.42"/>
    <n v="23.34"/>
    <x v="12"/>
    <x v="0"/>
    <d v="2022-12-20T00:00:00"/>
    <s v="GASOLINA"/>
    <x v="0"/>
    <s v="MA LILIA LUNA ZÚÑIGA"/>
    <s v="ZACATECAS, ZAC."/>
    <s v="DG/160"/>
    <s v="GESTIONAR RECURSOS A LA SECRETARÍA DE EDUCACIÓN"/>
    <n v="163029"/>
    <n v="163302"/>
    <n v="273"/>
  </r>
  <r>
    <s v="S/V"/>
    <s v="N/A"/>
    <s v="N/A"/>
    <x v="1"/>
    <x v="1"/>
    <d v="2023-12-21T00:00:00"/>
    <s v="GASOLINA"/>
    <x v="26"/>
    <s v="MA LILIA LUNA ZÚÑIGA"/>
    <s v="ZACATECAS, ZAC."/>
    <s v="DIA/038"/>
    <s v="ACUDIR A LA SECRETARÍA DE FINANZAS DEL ESTADO "/>
    <n v="9319"/>
    <n v="9630"/>
    <n v="311"/>
  </r>
  <r>
    <n v="3526"/>
    <n v="29.88"/>
    <n v="23.43"/>
    <x v="1"/>
    <x v="1"/>
    <d v="2023-12-28T00:00:00"/>
    <s v="GASOLINA"/>
    <x v="26"/>
    <s v="LUIS ALONSO HERRERA DIAZ"/>
    <s v="ZACATECAS, ZAC."/>
    <s v="RF/104"/>
    <s v="ACUDIR A LA DIRECCIÓN DE GESTIÓN FINANCIERA DEL SECTOR EDUCATIVO A UNA REUNIÓN DE TRABAJO"/>
    <n v="9651"/>
    <n v="9967"/>
    <n v="316"/>
  </r>
  <r>
    <m/>
    <m/>
    <m/>
    <x v="0"/>
    <x v="2"/>
    <m/>
    <m/>
    <x v="28"/>
    <m/>
    <m/>
    <m/>
    <m/>
    <m/>
    <m/>
    <m/>
  </r>
  <r>
    <n v="3526"/>
    <n v="29.88"/>
    <n v="23.43"/>
    <x v="0"/>
    <x v="0"/>
    <d v="2022-01-28T00:00:00"/>
    <s v="GASOLINA"/>
    <x v="26"/>
    <s v="LUIS ALONSO HERRERA DIAZ"/>
    <s v="ZACATECAS, ZAC."/>
    <s v="RF/104"/>
    <s v="GESTIÓN FINANCIERA AL SECTOR EDUCATIVO"/>
    <n v="9651"/>
    <n v="9967"/>
    <n v="316"/>
  </r>
  <r>
    <m/>
    <m/>
    <m/>
    <x v="0"/>
    <x v="2"/>
    <m/>
    <m/>
    <x v="28"/>
    <m/>
    <m/>
    <m/>
    <m/>
    <m/>
    <m/>
    <n v="0"/>
  </r>
  <r>
    <n v="3527"/>
    <n v="26.14"/>
    <n v="22.96"/>
    <x v="0"/>
    <x v="3"/>
    <d v="2023-01-04T00:00:00"/>
    <s v="GASOLINA"/>
    <x v="26"/>
    <s v="LUIS ALONSO HERRERA DÍAZ"/>
    <s v="ZACATECAS, ZAC."/>
    <s v="RF/001"/>
    <s v="ACUDIR A LA SEFIN ENTREGA DOCUMENTOS"/>
    <n v="9963"/>
    <n v="10284"/>
    <n v="321"/>
  </r>
  <r>
    <n v="3529"/>
    <n v="26.14"/>
    <n v="22.96"/>
    <x v="0"/>
    <x v="3"/>
    <d v="2023-01-05T00:00:00"/>
    <s v="GASOLINA"/>
    <x v="26"/>
    <s v="LUIS ALONSO HERRERA DÍAZ"/>
    <s v="ZACATECAS, ZAC."/>
    <s v="RF/002"/>
    <s v="ACUDIR A SEFIN Y SAT"/>
    <n v="10284"/>
    <n v="10581"/>
    <n v="297"/>
  </r>
  <r>
    <s v="S/V"/>
    <n v="0"/>
    <n v="0"/>
    <x v="0"/>
    <x v="3"/>
    <d v="2023-01-09T00:00:00"/>
    <s v="N/A"/>
    <x v="26"/>
    <s v="MIRIAM KARINA JUÁREZ CANALES"/>
    <s v="RIO GRANDE, ZAC."/>
    <s v="RM/001"/>
    <s v="IR A COMPRAS"/>
    <n v="10581"/>
    <n v="10600"/>
    <n v="19"/>
  </r>
  <r>
    <n v="3531"/>
    <n v="26.14"/>
    <n v="22.96"/>
    <x v="0"/>
    <x v="3"/>
    <d v="2023-01-16T00:00:00"/>
    <s v="GASOLINA"/>
    <x v="26"/>
    <s v="MA LILIA LUNA ZUÑIGA"/>
    <s v="ZACATECAS, ZAC."/>
    <s v="DG/001"/>
    <s v="ASISTIR REUNIÓN DE TRABAJO"/>
    <n v="10615"/>
    <n v="10895"/>
    <n v="280"/>
  </r>
  <r>
    <n v="3532"/>
    <n v="26.14"/>
    <n v="22.96"/>
    <x v="0"/>
    <x v="3"/>
    <d v="2023-01-18T00:00:00"/>
    <s v="GASOLINA"/>
    <x v="0"/>
    <s v="LUIS ALONSO HERRERA DÍAZ"/>
    <s v="ZACATECAS, ZAC."/>
    <s v="RF/003"/>
    <s v="LLEVAR INFORMACIÓN CTA. PÚBLICA "/>
    <n v="163599"/>
    <n v="163905"/>
    <n v="306"/>
  </r>
  <r>
    <s v="S/V"/>
    <n v="0"/>
    <n v="0"/>
    <x v="0"/>
    <x v="3"/>
    <d v="2023-01-20T00:00:00"/>
    <s v="N/A"/>
    <x v="22"/>
    <s v="JOSÉ MANUEL MORALES"/>
    <s v="RIO GRANDE, ZAC."/>
    <s v="RM/003"/>
    <s v="LLEVAR Y TRAER GARRAFONES CON AGUA PURIFICADA"/>
    <n v="237677"/>
    <n v="237701"/>
    <n v="24"/>
  </r>
  <r>
    <n v="3525"/>
    <n v="8.5399999999999991"/>
    <n v="23.43"/>
    <x v="0"/>
    <x v="3"/>
    <d v="2023-01-23T00:00:00"/>
    <s v="GASOLINA"/>
    <x v="22"/>
    <s v="ARTEMIO CAMACHO LIMONES"/>
    <s v="RIO GRANDE, ZAC."/>
    <s v="RM/005"/>
    <s v="IR A COMPRAS"/>
    <n v="237701"/>
    <n v="237731"/>
    <n v="30"/>
  </r>
  <r>
    <n v="3533"/>
    <n v="39.25"/>
    <n v="22.93"/>
    <x v="0"/>
    <x v="3"/>
    <d v="2023-01-23T00:00:00"/>
    <s v="GASOLINA"/>
    <x v="18"/>
    <s v="MANUEL IGNACIO SALAS GUZMÁN"/>
    <s v="ZACATECAS, ZAC."/>
    <s v="DIA/001"/>
    <s v="ASISTIR FORO CONSULTORÍA PARA LA ESTATEGIA ESTATAL PARA LA CONSTRUCCIÓN DE LA PAZ"/>
    <n v="343764"/>
    <n v="344095"/>
    <n v="331"/>
  </r>
  <r>
    <n v="3534"/>
    <n v="26.17"/>
    <n v="22.93"/>
    <x v="0"/>
    <x v="3"/>
    <d v="2023-01-23T00:00:00"/>
    <s v="GASOLINA"/>
    <x v="0"/>
    <s v="LUIS ALONSO HERRERA DÍAZ"/>
    <s v="ZACATECAS, ZAC."/>
    <s v="RF/004"/>
    <s v="ENTEGA DOCTOS SRIA. FUNCIÓN PÚBLICA , SEFIN Y SRIA. EDUCACIÓN"/>
    <n v="163905"/>
    <n v="164211"/>
    <n v="306"/>
  </r>
  <r>
    <n v="3535"/>
    <n v="24.81"/>
    <n v="22.93"/>
    <x v="0"/>
    <x v="3"/>
    <d v="2023-01-25T00:00:00"/>
    <s v="GASOLINA"/>
    <x v="0"/>
    <s v="MA LILIA LUNA ZUÑIGA"/>
    <s v="ZACATECAS, ZAC."/>
    <s v="DG/002"/>
    <s v="ACUDIR CAPACITACIÓN PRESENCIAL DE REGLAMENTACIÓN MUNICIPAL"/>
    <n v="164211"/>
    <n v="164509"/>
    <n v="298"/>
  </r>
  <r>
    <n v="3536"/>
    <n v="8.5399999999999991"/>
    <n v="23.42"/>
    <x v="0"/>
    <x v="3"/>
    <d v="2023-01-25T00:00:00"/>
    <s v="GASOLINA"/>
    <x v="19"/>
    <s v="JOSÉ MANUEL MORALES"/>
    <s v="RIO GRANDE, ZAC."/>
    <s v="RF/005"/>
    <s v="ACUDIR A SUC. BANCARIA DEPOSITOS EN VENTANILLA "/>
    <n v="419467"/>
    <n v="419486"/>
    <n v="19"/>
  </r>
  <r>
    <n v="3537"/>
    <n v="12.81"/>
    <n v="23.42"/>
    <x v="0"/>
    <x v="3"/>
    <d v="2023-01-25T00:00:00"/>
    <s v="GASOLINA"/>
    <x v="23"/>
    <s v="CARLOS RIVAS"/>
    <s v="RIO GRANDE, ZAC."/>
    <s v="RM/006"/>
    <s v="IR A TIRAR LA BASURA AL RELLENO SANITARIO MUNICIPAL"/>
    <n v="311561"/>
    <n v="311579"/>
    <n v="18"/>
  </r>
  <r>
    <s v="S/V"/>
    <n v="0"/>
    <n v="0"/>
    <x v="0"/>
    <x v="3"/>
    <d v="2023-01-26T00:00:00"/>
    <s v="N/A"/>
    <x v="19"/>
    <s v="ARTEMIO CAMACHO LIMONES"/>
    <s v="RIO GRANDE, ZAC."/>
    <s v="RM/007"/>
    <s v="IR A COMPRAS"/>
    <n v="419486"/>
    <n v="419509"/>
    <n v="23"/>
  </r>
  <r>
    <s v="S/V"/>
    <n v="0"/>
    <n v="0"/>
    <x v="0"/>
    <x v="3"/>
    <d v="2023-01-26T00:00:00"/>
    <s v="N/A"/>
    <x v="0"/>
    <s v="MIRIAM KARINA JUÁREZ CANALES"/>
    <s v="RIO GRANDE, ZAC."/>
    <s v="RM/008"/>
    <s v="IR A COMPRAS"/>
    <n v="164509"/>
    <n v="164523"/>
    <n v="14"/>
  </r>
  <r>
    <n v="3538"/>
    <n v="19.63"/>
    <n v="22.93"/>
    <x v="0"/>
    <x v="3"/>
    <d v="2023-01-27T00:00:00"/>
    <s v="GASOLINA"/>
    <x v="0"/>
    <s v="LUIS ALONSO HERRERA DÍAZ"/>
    <s v="ZACATECAS, ZAC."/>
    <s v="RF/006"/>
    <m/>
    <n v="164523"/>
    <n v="164822"/>
    <n v="299"/>
  </r>
  <r>
    <s v="S/V"/>
    <n v="0"/>
    <n v="0"/>
    <x v="0"/>
    <x v="3"/>
    <d v="2023-01-27T00:00:00"/>
    <s v="N/A"/>
    <x v="26"/>
    <s v="ARTEMIO CAMACHO LIMONES"/>
    <s v="RIO GRANDE, ZAC."/>
    <s v="RM/009"/>
    <s v="IR A COMPRAS"/>
    <n v="10916"/>
    <n v="10935"/>
    <n v="19"/>
  </r>
  <r>
    <n v="3539"/>
    <n v="12.81"/>
    <n v="23.42"/>
    <x v="0"/>
    <x v="3"/>
    <d v="2023-01-27T00:00:00"/>
    <s v="GASOLINA"/>
    <x v="19"/>
    <s v="JOSÉ MANUEL MORALES"/>
    <s v="RIO GRANDE, ZAC."/>
    <s v="RF/007"/>
    <s v="ACUDIR A SUC. BANCARIA DEPOSITOS EN VENTANILLA "/>
    <n v="419509"/>
    <n v="419528"/>
    <n v="19"/>
  </r>
  <r>
    <s v="S/V"/>
    <n v="0"/>
    <n v="0"/>
    <x v="0"/>
    <x v="3"/>
    <d v="2023-01-30T00:00:00"/>
    <s v="GASOLINA"/>
    <x v="26"/>
    <s v="ARTEMIO CAMACHO LIMONES"/>
    <s v="RIO GRANDE, ZAC."/>
    <s v="RM/010"/>
    <s v="IR A COMPRAS"/>
    <n v="10935"/>
    <n v="10958"/>
    <n v="23"/>
  </r>
  <r>
    <n v="3540"/>
    <n v="72.59"/>
    <n v="23.42"/>
    <x v="0"/>
    <x v="3"/>
    <d v="2023-01-30T00:00:00"/>
    <s v="GASOLINA"/>
    <x v="18"/>
    <s v="HORACIO VARELA GARCÍA"/>
    <s v="MIGUEL AUZA, ZAC."/>
    <s v="UED/001"/>
    <s v="TRASLADO DOCENTES IMPARTIR CLASES UNIDAD MIGUEL AUZA"/>
    <n v="344095"/>
    <n v="344233"/>
    <n v="138"/>
  </r>
  <r>
    <s v="S/V"/>
    <n v="0"/>
    <n v="0"/>
    <x v="0"/>
    <x v="3"/>
    <d v="2023-01-31T00:00:00"/>
    <s v="N/A"/>
    <x v="0"/>
    <s v="ARTEMIO CAMACHO LIMONES"/>
    <s v="RIO GRANDE, ZAC."/>
    <s v="RM/011"/>
    <s v="IR A COMPRAS"/>
    <n v="164822"/>
    <n v="164841"/>
    <n v="19"/>
  </r>
  <r>
    <s v="S/V"/>
    <n v="0"/>
    <n v="0"/>
    <x v="0"/>
    <x v="3"/>
    <d v="2023-01-31T00:00:00"/>
    <s v="N/A"/>
    <x v="18"/>
    <s v="RICARDO LÓPEZ GONZÁLEZ"/>
    <s v="MIGUEL AUZA, ZAC."/>
    <s v="UED/007"/>
    <s v="TRASLADO DOCENTES IMPARTIR CLASES UNIDAD MIGUEL AUZA"/>
    <n v="344233"/>
    <n v="344377"/>
    <n v="144"/>
  </r>
  <r>
    <s v="S/V"/>
    <n v="0"/>
    <n v="0"/>
    <x v="0"/>
    <x v="3"/>
    <d v="2023-01-31T00:00:00"/>
    <s v="N/A"/>
    <x v="19"/>
    <s v="JOSÉ MANUEL MORALES"/>
    <s v="RIO GRANDE, ZAC."/>
    <s v="RF/008"/>
    <s v="ACUDIR A SUC. BANCARIA DEPOSITOS EN VENTANILLA "/>
    <n v="419528"/>
    <n v="419547"/>
    <n v="19"/>
  </r>
  <r>
    <n v="3541"/>
    <n v="21.36"/>
    <n v="23.42"/>
    <x v="2"/>
    <x v="3"/>
    <d v="2023-02-01T00:00:00"/>
    <s v="GASOLINA"/>
    <x v="26"/>
    <s v="MA LILIA LUNA ZÚÑIGA"/>
    <s v="MIGUEL AUZA, ZAC."/>
    <s v="DG/008"/>
    <s v="REUNION DE TRABAJO EN UNIDAD A DISTANCIA "/>
    <n v="10958"/>
    <n v="11094"/>
    <n v="136"/>
  </r>
  <r>
    <s v="S/V"/>
    <n v="0"/>
    <n v="0"/>
    <x v="2"/>
    <x v="3"/>
    <d v="2023-02-01T00:00:00"/>
    <s v="GASOLINA"/>
    <x v="19"/>
    <s v="JOSÉ MANUEL MORALES"/>
    <s v="RIO GRANDE, ZAC. "/>
    <s v="RF/009"/>
    <s v="ACUDIR A SUC. BANCARIA DEPOSITOS EN VENTANILLA "/>
    <n v="419547"/>
    <n v="419569"/>
    <n v="22"/>
  </r>
  <r>
    <s v="S/V"/>
    <n v="0"/>
    <n v="0"/>
    <x v="2"/>
    <x v="3"/>
    <d v="2023-02-01T00:00:00"/>
    <s v="GASOLINA"/>
    <x v="18"/>
    <s v="VICTOR MANUEL ESPARZA GARCÍA"/>
    <s v="MIGUEL AUZA, ZAC."/>
    <s v="UED/013"/>
    <s v="TRASLADO DOCENTES IMPARTIR CLASES"/>
    <n v="344377"/>
    <n v="344521"/>
    <n v="144"/>
  </r>
  <r>
    <n v="3542"/>
    <n v="8.5399999999999991"/>
    <n v="23.41"/>
    <x v="2"/>
    <x v="3"/>
    <d v="2023-02-01T00:00:00"/>
    <s v="GASOLINA"/>
    <x v="22"/>
    <s v="CARLOS RIVAS AVILA"/>
    <s v="RIO GRANDE, ZAC. "/>
    <s v="RM/012"/>
    <s v="ACUDIR A LLENAR GARRAFONES DE AGUA PURIFICADA"/>
    <n v="237731"/>
    <n v="237757"/>
    <n v="26"/>
  </r>
  <r>
    <n v="3543"/>
    <n v="17.43"/>
    <n v="22.96"/>
    <x v="2"/>
    <x v="3"/>
    <d v="2023-02-02T00:00:00"/>
    <s v="GASOLINA"/>
    <x v="0"/>
    <s v="LUIS ALONSO HERRERA DIAZ"/>
    <s v="ZACATECAS"/>
    <s v="RF/010"/>
    <s v="ENTREGA REPORTES CAJA SEFIN"/>
    <n v="164841"/>
    <n v="165154"/>
    <n v="313"/>
  </r>
  <r>
    <s v="S/V"/>
    <n v="0"/>
    <n v="0"/>
    <x v="2"/>
    <x v="3"/>
    <d v="2023-02-02T00:00:00"/>
    <s v="N/A"/>
    <x v="26"/>
    <s v="HUGO ANTONIO LETECHIPIA CHÁVEZ"/>
    <s v="ZACATECAS"/>
    <s v="DG/009"/>
    <s v="ASISTIR EJERCICIO RENDICION DE CTAS IZAI"/>
    <n v="11094"/>
    <m/>
    <n v="-11094"/>
  </r>
  <r>
    <n v="3545"/>
    <n v="64.05"/>
    <n v="23.42"/>
    <x v="2"/>
    <x v="3"/>
    <d v="2023-02-02T00:00:00"/>
    <s v="GASOLINA"/>
    <x v="18"/>
    <s v="RICARDO LÓPEZ GONZALEZ "/>
    <s v="MIGUEL AUZA, ZAC."/>
    <s v="UED/021"/>
    <s v="TRASLADO DOCENTES IMPARTIR CLASES"/>
    <n v="344521"/>
    <n v="344673"/>
    <n v="152"/>
  </r>
  <r>
    <n v="3546"/>
    <n v="8.5399999999999991"/>
    <n v="23.42"/>
    <x v="2"/>
    <x v="3"/>
    <d v="2023-02-02T00:00:00"/>
    <s v="GASOLINA"/>
    <x v="23"/>
    <s v="CARLOS RIVAS AVILA"/>
    <s v="RIO GRANDE, ZAC. "/>
    <s v="RM/014"/>
    <s v="LLEVAR BASURA AL TIRADERO MUNICIPAL"/>
    <n v="311579"/>
    <n v="311597"/>
    <n v="18"/>
  </r>
  <r>
    <n v="3547"/>
    <n v="8.5399999999999991"/>
    <n v="23.42"/>
    <x v="2"/>
    <x v="3"/>
    <d v="2023-02-03T00:00:00"/>
    <s v="GASOLINA"/>
    <x v="22"/>
    <s v="TEODORO HERNÁNDEZ RÍOS"/>
    <s v="MIGUEL AUZA, ZAC."/>
    <s v="UED/027"/>
    <s v="APLICAR EXÁMEN DE UBICACIÓN IDIOMA INGLES"/>
    <n v="237757"/>
    <n v="237894"/>
    <n v="137"/>
  </r>
  <r>
    <n v="3548"/>
    <n v="17.43"/>
    <n v="22.96"/>
    <x v="2"/>
    <x v="3"/>
    <d v="2023-02-07T00:00:00"/>
    <s v="GASOLINA"/>
    <x v="0"/>
    <s v="LUIS ALONSO HERRERA DIAZ"/>
    <s v="ZACATECAS"/>
    <s v="RF/011"/>
    <s v="ACUDIR A SUC. BANCARIA INFORMACION DE CANCELACIÓN DE CUENTA Y TRASLADAR PERSONAL QUE RECOGERA EL VEHICULO OFICIAL EN AGENCIA POR SERVICIO"/>
    <n v="165154"/>
    <n v="165457"/>
    <n v="303"/>
  </r>
  <r>
    <n v="3549"/>
    <n v="21.36"/>
    <n v="23.42"/>
    <x v="2"/>
    <x v="3"/>
    <d v="2023-02-07T00:00:00"/>
    <s v="GASOLINA"/>
    <x v="18"/>
    <s v="IGNACIO GÓMEZ BAEZ"/>
    <s v="MIGUEL AUZA, ZAC."/>
    <s v="UED/031"/>
    <s v="TRASLADO DOCENTES IMPARTIR CLASES"/>
    <n v="344673"/>
    <n v="344811"/>
    <n v="138"/>
  </r>
  <r>
    <n v="3550"/>
    <n v="8.5399999999999991"/>
    <n v="23.42"/>
    <x v="2"/>
    <x v="3"/>
    <d v="2023-02-03T00:00:00"/>
    <s v="GASOLINA"/>
    <x v="19"/>
    <s v="ARTEMIO CAMACHO LIMONES"/>
    <s v="RIO GRANDE, ZAC. "/>
    <s v="RM/"/>
    <s v="COMPRAS Y DEPOSITOS DE CAJA"/>
    <n v="419569"/>
    <n v="419589"/>
    <n v="20"/>
  </r>
  <r>
    <n v="3551"/>
    <n v="12.81"/>
    <n v="23.42"/>
    <x v="2"/>
    <x v="3"/>
    <d v="2023-02-03T00:00:00"/>
    <s v="GASOLINA"/>
    <x v="9"/>
    <s v="ARTEMIO CAMACHO LIMONES"/>
    <s v="ITSZN"/>
    <s v="REQ. 04323"/>
    <s v="ABASTECIMIENTO DE IMPLE MENTOS DE JARDINERIA"/>
    <s v="N/A"/>
    <s v="N/A"/>
    <s v="N/A"/>
  </r>
  <r>
    <n v="3544"/>
    <n v="17.43"/>
    <n v="22.96"/>
    <x v="2"/>
    <x v="3"/>
    <d v="2023-02-07T00:00:00"/>
    <s v="GASOLINA"/>
    <x v="26"/>
    <s v="MA. TERESA RODRIGUEZ BAUTISTA"/>
    <s v="ZACATECAS"/>
    <s v="ADM/005"/>
    <s v="ENTREGA DOCTOS. FUNCIÓN PÚBLICA Y RECOGER KIA EN AGENCIA POR SERVICIO"/>
    <m/>
    <n v="11401"/>
    <n v="11401"/>
  </r>
  <r>
    <s v="S/V"/>
    <n v="0"/>
    <n v="0"/>
    <x v="2"/>
    <x v="3"/>
    <d v="2023-02-07T00:00:00"/>
    <s v="N/A"/>
    <x v="23"/>
    <s v="CARLOS RIVAS AVILA"/>
    <s v="RIO GRANDE, ZAC. "/>
    <s v="RM/015"/>
    <s v="LLEVAR BASURA AL TIRADERO MUNICIPAL"/>
    <n v="311597"/>
    <n v="311609"/>
    <n v="12"/>
  </r>
  <r>
    <s v="S/V"/>
    <n v="0"/>
    <n v="0"/>
    <x v="2"/>
    <x v="3"/>
    <d v="2023-02-08T00:00:00"/>
    <s v="N/A"/>
    <x v="19"/>
    <s v="JOSÉ MANUEL MORALES"/>
    <s v="RIO GRANDE, ZAC. "/>
    <s v="RF/012"/>
    <s v="ACUDIR A SUC. BANCARIA REALIZAR DEPOSITOS DE CAJA DEL INSTITUTO"/>
    <n v="419589"/>
    <n v="419608"/>
    <n v="19"/>
  </r>
  <r>
    <s v="S/V"/>
    <n v="0"/>
    <n v="0"/>
    <x v="2"/>
    <x v="3"/>
    <d v="2023-02-08T00:00:00"/>
    <s v="N/A"/>
    <x v="18"/>
    <s v="RICARDO LÓPEZ GONZALEZ "/>
    <s v="MIGUEL AUZA, ZAC."/>
    <s v="UED/040"/>
    <s v="TRASLADO DOCENTES IMPARTIR CLASES"/>
    <n v="344811"/>
    <n v="344944"/>
    <n v="133"/>
  </r>
  <r>
    <s v="S/V"/>
    <n v="0"/>
    <n v="0"/>
    <x v="2"/>
    <x v="3"/>
    <d v="2023-02-09T00:00:00"/>
    <s v="N/A"/>
    <x v="18"/>
    <s v="RICARDO LÓPEZ GONZALEZ "/>
    <s v="MIGUEL AUZA, ZAC."/>
    <s v="UED/042"/>
    <s v="TRASLADO DOCENTES IMPARTIR CLASES"/>
    <n v="344944"/>
    <n v="345089"/>
    <n v="145"/>
  </r>
  <r>
    <n v="3552"/>
    <n v="42.7"/>
    <n v="23.42"/>
    <x v="2"/>
    <x v="3"/>
    <d v="2023-02-10T00:00:00"/>
    <s v="GASOLINA"/>
    <x v="18"/>
    <s v="TEODORO HERNÁNDEZ RÍOS"/>
    <s v="MIGUEL AUZA, ZAC."/>
    <s v="UED/048"/>
    <s v="TRASLADO DOCENTES INGLES A IMPARTIR CLASES Y PERSONAL DEL DEPTO. DE SERVICIO SOCIAL A DAR PLATICA ALUMNOS DE LA UMA"/>
    <n v="345089"/>
    <n v="345227"/>
    <n v="138"/>
  </r>
  <r>
    <n v="3553"/>
    <n v="13.07"/>
    <n v="22.96"/>
    <x v="2"/>
    <x v="3"/>
    <d v="2023-02-09T00:00:00"/>
    <s v="GASOLINA"/>
    <x v="26"/>
    <s v="LUIS ALONSO HERRERA DIAZ"/>
    <s v="ZACATECAS"/>
    <s v="RF/013"/>
    <s v="REUNION DE TRABAJO PRESUPUESTO 2023"/>
    <n v="11401"/>
    <n v="11699"/>
    <n v="298"/>
  </r>
  <r>
    <n v="3554"/>
    <n v="8.5399999999999991"/>
    <n v="23.42"/>
    <x v="2"/>
    <x v="3"/>
    <d v="2023-02-09T00:00:00"/>
    <s v="GASOLINA"/>
    <x v="19"/>
    <s v="JOSÉ MANUEL MORALES"/>
    <s v="RIO GRANDE, ZAC. "/>
    <s v="RM/017"/>
    <s v="ACUDIR A LLENAR GARRAFONES DE AGUA PURIFICADA"/>
    <n v="419608"/>
    <n v="419631"/>
    <n v="23"/>
  </r>
  <r>
    <n v="3555"/>
    <n v="12.81"/>
    <n v="23.42"/>
    <x v="2"/>
    <x v="3"/>
    <d v="2023-02-10T00:00:00"/>
    <s v="GASOLINA"/>
    <x v="23"/>
    <s v="CARLOS RIVAS AVILA"/>
    <s v="RIO GRANDE, ZAC. "/>
    <s v="RM/019"/>
    <s v="LLEVAR BASURA AL TIRADERO MUNICIPAL"/>
    <n v="311609"/>
    <n v="311627"/>
    <n v="18"/>
  </r>
  <r>
    <s v="S/V"/>
    <n v="0"/>
    <n v="0"/>
    <x v="2"/>
    <x v="3"/>
    <d v="2023-02-10T00:00:00"/>
    <s v="N/A"/>
    <x v="26"/>
    <s v="MA LILIA LUNA ZÚÑIGA"/>
    <s v="MIGUEL AUZA, ZAC."/>
    <s v="DG/012"/>
    <s v="ATENDER REUNION CON PRESIDENTE MPAL."/>
    <n v="11699"/>
    <n v="11831"/>
    <n v="132"/>
  </r>
  <r>
    <s v="S/V"/>
    <n v="0"/>
    <n v="0"/>
    <x v="2"/>
    <x v="3"/>
    <d v="2023-02-10T00:00:00"/>
    <s v="N/A"/>
    <x v="19"/>
    <s v="JOSÉ MANUEL MORALES"/>
    <s v="RIO GRANDE, ZAC. "/>
    <s v="RF/009"/>
    <s v="ACUDIR A SUC. BANCARIA REALIZAR DEPOSITOS DE CAJA DEL INSTITUTO"/>
    <n v="419631"/>
    <n v="419651"/>
    <n v="20"/>
  </r>
  <r>
    <s v="S/V"/>
    <n v="0"/>
    <n v="0"/>
    <x v="2"/>
    <x v="3"/>
    <d v="2023-02-13T00:00:00"/>
    <s v="N/A"/>
    <x v="18"/>
    <s v="JUAN ANGEL ROSALES ALBA"/>
    <s v="MIGUEL AUZA, ZAC."/>
    <s v="UED/052"/>
    <s v="TRASLADO DOCENTES IMPARTIR CLASES"/>
    <n v="345227"/>
    <n v="345361"/>
    <n v="134"/>
  </r>
  <r>
    <s v="S/V"/>
    <n v="0"/>
    <n v="0"/>
    <x v="2"/>
    <x v="3"/>
    <d v="2023-02-14T00:00:00"/>
    <s v="N/A"/>
    <x v="18"/>
    <s v="RICARDO LÓPEZ GONZALEZ "/>
    <s v="MIGUEL AUZA, ZAC."/>
    <s v="UED/058"/>
    <s v="TRASLADO DOCENTES IMPARTIR CLASES"/>
    <n v="345361"/>
    <n v="345498"/>
    <n v="137"/>
  </r>
  <r>
    <n v="3556"/>
    <n v="21.36"/>
    <n v="23.42"/>
    <x v="2"/>
    <x v="3"/>
    <d v="2023-02-14T00:00:00"/>
    <s v="GASOLINA"/>
    <x v="26"/>
    <s v="MA LILIA LUNA ZÚÑIGA"/>
    <s v="JUAN ALDAMA, ZAC."/>
    <s v="DG/015"/>
    <s v="ACUDIR AUDIENCIA PÚBLICA GOBERNADOR DEL EDO."/>
    <n v="11831"/>
    <n v="11962"/>
    <n v="131"/>
  </r>
  <r>
    <n v="3557"/>
    <n v="12.81"/>
    <n v="23.42"/>
    <x v="2"/>
    <x v="3"/>
    <d v="2023-02-14T00:00:00"/>
    <s v="GASOLINA"/>
    <x v="0"/>
    <s v="LUIS MANUEL GÓMEZ GÁMEZ"/>
    <s v="JUAN ALDAMA, ZAC."/>
    <s v="DG/016"/>
    <s v="ACUDIR AUDIENCIA PÚBLICA GOBERNADOR DEL EDO."/>
    <n v="165457"/>
    <n v="165587"/>
    <n v="130"/>
  </r>
  <r>
    <s v="S/V"/>
    <n v="0"/>
    <n v="0"/>
    <x v="2"/>
    <x v="3"/>
    <d v="2023-02-14T00:00:00"/>
    <s v="N/A"/>
    <x v="19"/>
    <s v="ARTEMIO CAMACHO LIMONES"/>
    <s v="RIO GRANDE, ZAC. "/>
    <s v="RM/021"/>
    <s v="IR A COMPRAS"/>
    <n v="419651"/>
    <n v="419669"/>
    <n v="18"/>
  </r>
  <r>
    <s v="S/V"/>
    <n v="0"/>
    <n v="0"/>
    <x v="2"/>
    <x v="3"/>
    <d v="2023-02-15T00:00:00"/>
    <s v="N/A"/>
    <x v="19"/>
    <s v="JOSÉ MANUEL MORALES"/>
    <s v="RIO GRANDE, ZAC. "/>
    <s v="RF/015"/>
    <s v="ACUDIR A SUC. BANCARIA REALIZAR DEPOSITOS DE CAJA DEL INSTITUTO Y COMPRAS"/>
    <n v="419669"/>
    <n v="419692"/>
    <n v="23"/>
  </r>
  <r>
    <n v="3558"/>
    <n v="76.86"/>
    <n v="23.42"/>
    <x v="2"/>
    <x v="3"/>
    <d v="2023-02-15T00:00:00"/>
    <s v="GASOLINA"/>
    <x v="18"/>
    <s v="VICTOR MANUEL ESPARZA GARCÍA"/>
    <s v="MIGUEL AUZA, ZAC."/>
    <s v="UED/065"/>
    <s v="TRASLADO DOCENTES IMPARTIR CLASES"/>
    <n v="345498"/>
    <n v="345646"/>
    <n v="148"/>
  </r>
  <r>
    <s v="S/V"/>
    <n v="0"/>
    <n v="0"/>
    <x v="2"/>
    <x v="3"/>
    <d v="2023-02-15T00:00:00"/>
    <s v="N/A"/>
    <x v="23"/>
    <s v="CARLOS RIVAS AVILA"/>
    <s v="RIO GRANDE, ZAC. "/>
    <s v="RM/022"/>
    <s v="LLEVAR BASURA AL TIRADERO MUNICIPAL"/>
    <n v="311627"/>
    <n v="311639"/>
    <n v="12"/>
  </r>
  <r>
    <s v="S/V"/>
    <n v="0"/>
    <n v="0"/>
    <x v="2"/>
    <x v="3"/>
    <d v="2023-02-16T00:00:00"/>
    <s v="N/A"/>
    <x v="19"/>
    <s v="JOSÉ MANUEL MORALES"/>
    <s v="RIO GRANDE, ZAC. "/>
    <s v="RM/023"/>
    <s v="ACUDIR A LLENAR GARRAFONES DE AGUA PURIFICADA"/>
    <n v="419692"/>
    <n v="419716"/>
    <n v="24"/>
  </r>
  <r>
    <s v="S/V"/>
    <n v="0"/>
    <n v="0"/>
    <x v="2"/>
    <x v="3"/>
    <d v="2023-02-16T00:00:00"/>
    <s v="N/A"/>
    <x v="18"/>
    <s v="RICARDO LÓPEZ GONZALEZ "/>
    <s v="MIGUEL AUZA, ZAC."/>
    <s v="UED/072"/>
    <s v="TRASLADO DOCENTES IMPARTIR CLASES"/>
    <n v="345646"/>
    <n v="345779"/>
    <n v="133"/>
  </r>
  <r>
    <s v="S/V"/>
    <n v="0"/>
    <n v="0"/>
    <x v="2"/>
    <x v="3"/>
    <d v="2023-02-17T00:00:00"/>
    <s v="N/A"/>
    <x v="23"/>
    <s v="CARLOS RIVAS AVILA"/>
    <s v="RIO GRANDE, ZAC. "/>
    <s v="RM/025"/>
    <s v="LLEVAR BASURA AL TIRADERO MUNICIPAL"/>
    <n v="311639"/>
    <n v="311645"/>
    <n v="6"/>
  </r>
  <r>
    <s v="S/V"/>
    <n v="0"/>
    <n v="0"/>
    <x v="2"/>
    <x v="3"/>
    <d v="2023-02-17T00:00:00"/>
    <s v="N/A"/>
    <x v="0"/>
    <s v="MA. TERESA RODRIGUEZ BAUTISTA"/>
    <s v="RIO GRANDE, ZAC. "/>
    <s v="ADM/009"/>
    <s v="ACUDIR A LA CFE Y SUCURSAL BANCARIA"/>
    <n v="165587"/>
    <n v="165613"/>
    <n v="26"/>
  </r>
  <r>
    <n v="3559"/>
    <n v="12.81"/>
    <n v="23.42"/>
    <x v="2"/>
    <x v="3"/>
    <d v="2023-02-17T00:00:00"/>
    <s v="GASOLINA"/>
    <x v="26"/>
    <s v="MA LILIA LUNA ZÚÑIGA"/>
    <s v="FRESNILLO, ZAC."/>
    <s v="DG/017"/>
    <s v="ASISTIR CEREMONIA DE GRADUCACIÓN UPZ "/>
    <n v="11962"/>
    <n v="12134"/>
    <n v="172"/>
  </r>
  <r>
    <n v="3560"/>
    <n v="12.81"/>
    <n v="23.42"/>
    <x v="2"/>
    <x v="3"/>
    <d v="2023-02-17T00:00:00"/>
    <s v="GASOLINA"/>
    <x v="22"/>
    <s v="TEODORO HERNÁNDEZ RÍOS"/>
    <s v="MIGUEL AUZA, ZAC."/>
    <s v="UED/080"/>
    <s v="TRASLADO DOCENTES INGLES A IMPARTIR CLASES Y PERSONAL DEL DEPTO. DE SERVICIO SOCIAL A DAR PLATICA ALUMNOS DE LA UMA"/>
    <n v="237894"/>
    <n v="238031"/>
    <n v="137"/>
  </r>
  <r>
    <n v="3561"/>
    <n v="8.5399999999999991"/>
    <n v="23.42"/>
    <x v="2"/>
    <x v="3"/>
    <d v="2023-02-17T00:00:00"/>
    <s v="GASOLINA"/>
    <x v="19"/>
    <s v="JOSÉ MANUEL MORALES"/>
    <s v="RIO GRANDE, ZAC. "/>
    <s v="RF/016"/>
    <s v="ACUDIR A SUC. BANCARIA REALIZAR DEPOSITOS DE CAJA DEL INSTITUTO Y COMPRAS"/>
    <n v="419716"/>
    <n v="419735"/>
    <n v="19"/>
  </r>
  <r>
    <n v="3562"/>
    <n v="51.28"/>
    <n v="23.41"/>
    <x v="2"/>
    <x v="3"/>
    <d v="2023-02-20T00:00:00"/>
    <s v="GASOLINA"/>
    <x v="18"/>
    <s v="JUAN ANGEL ROSALES ALBA"/>
    <s v="MIGUEL AUZA, ZAC."/>
    <s v="UED/083"/>
    <s v="TRASLADO DOCENTES IMPARTIR CLASES"/>
    <n v="345779"/>
    <n v="345919"/>
    <n v="140"/>
  </r>
  <r>
    <s v="S/V"/>
    <n v="0"/>
    <n v="0"/>
    <x v="2"/>
    <x v="3"/>
    <d v="2023-02-20T00:00:00"/>
    <s v="N/A"/>
    <x v="19"/>
    <s v="ARTEMIO CAMACHO LIMONES"/>
    <s v="RIO GRANDE, ZAC. "/>
    <s v="RM/"/>
    <s v="IR A COMPRAS"/>
    <n v="419735"/>
    <n v="419755"/>
    <n v="20"/>
  </r>
  <r>
    <s v="S/V"/>
    <n v="0"/>
    <n v="0"/>
    <x v="2"/>
    <x v="3"/>
    <d v="2023-02-20T00:00:00"/>
    <s v="N/A"/>
    <x v="0"/>
    <s v="PEDRO MURO ZÚÑIGA"/>
    <s v="RIO GRANDE, ZAC. "/>
    <s v="SV/007"/>
    <s v="VISITA DIFERENTES EMPRESAS EN RIO GRANDE PARA HACER CONVENIOS PARA NUESTRO ALUMN OS PUEDAN REALIZAR EL SERVICIO SOCIAL Y RESIDENCIAS PROFESIONALES"/>
    <n v="165613"/>
    <n v="165650"/>
    <n v="37"/>
  </r>
  <r>
    <s v="S/V"/>
    <n v="0"/>
    <n v="0"/>
    <x v="2"/>
    <x v="3"/>
    <d v="2023-02-21T00:00:00"/>
    <s v="N/A"/>
    <x v="18"/>
    <s v="RICARDO LÓPEZ GONZALEZ "/>
    <s v="MIGUEL AUZA, ZAC."/>
    <s v="UED/090"/>
    <s v="TRASLADO DOCENTES IMPARTIR CLASES"/>
    <n v="345919"/>
    <n v="346062"/>
    <n v="143"/>
  </r>
  <r>
    <s v="S/V"/>
    <n v="0"/>
    <n v="0"/>
    <x v="2"/>
    <x v="3"/>
    <d v="2023-02-21T00:00:00"/>
    <s v="N/A"/>
    <x v="19"/>
    <s v="JOSÉ MANUEL MORALES"/>
    <s v="RIO GRANDE, ZAC. "/>
    <s v="RF/017"/>
    <s v="ACUDIR A SUC. BANCARIA REALIZAR DEPOSITOS DE CAJA DEL INSTITUTO Y COMPRAS"/>
    <n v="419755"/>
    <n v="419774"/>
    <n v="19"/>
  </r>
  <r>
    <n v="3564"/>
    <m/>
    <m/>
    <x v="2"/>
    <x v="3"/>
    <d v="2023-02-21T00:00:00"/>
    <s v="GASOLINA"/>
    <x v="23"/>
    <s v="CARLOS RIVAS AVILA"/>
    <s v="RIO GRANDE, ZAC. "/>
    <s v="RM/027"/>
    <s v="LLEVAR BASURA AL TIRADERO MUNICIPAL"/>
    <n v="311645"/>
    <n v="311660"/>
    <n v="15"/>
  </r>
  <r>
    <s v="S/V"/>
    <n v="0"/>
    <n v="0"/>
    <x v="2"/>
    <x v="3"/>
    <d v="2023-02-22T00:00:00"/>
    <s v="N/A"/>
    <x v="19"/>
    <s v="JOSÉ MANUEL MORALES"/>
    <s v="RIO GRANDE, ZAC. "/>
    <s v="RM/028"/>
    <s v="ACUDIR A LLENAR GARRAFONES DE AGUA PURIFICADA"/>
    <n v="419774"/>
    <n v="419797"/>
    <n v="23"/>
  </r>
  <r>
    <s v="S/V"/>
    <n v="0"/>
    <n v="0"/>
    <x v="2"/>
    <x v="3"/>
    <d v="2023-02-22T00:00:00"/>
    <s v="N/A"/>
    <x v="18"/>
    <s v="VICTOR MANUEL ESPARZA GARCÍA"/>
    <s v="MIGUEL AUZA, ZAC."/>
    <s v="UED/097"/>
    <s v="TRASLADO DOCENTES IMPARTIR CLASES"/>
    <n v="346062"/>
    <n v="346209"/>
    <n v="147"/>
  </r>
  <r>
    <s v="S/V"/>
    <n v="0"/>
    <n v="0"/>
    <x v="2"/>
    <x v="3"/>
    <d v="2023-02-23T00:00:00"/>
    <s v="N/A"/>
    <x v="18"/>
    <s v="RICARDO LÓPEZ GONZALEZ "/>
    <s v="MIGUEL AUZA, ZAC."/>
    <s v="UED/104"/>
    <s v="TRASLADO DOCENTES IMPARTIR CLASES"/>
    <n v="346209"/>
    <n v="346353"/>
    <n v="144"/>
  </r>
  <r>
    <n v="3567"/>
    <n v="30.41"/>
    <n v="23.02"/>
    <x v="2"/>
    <x v="3"/>
    <d v="2023-02-23T00:00:00"/>
    <s v="GASOLINA"/>
    <x v="26"/>
    <s v="MA LILIA LUNA ZÚÑIGA"/>
    <s v="ZACATECAS"/>
    <s v="DG/019"/>
    <s v="ACUDIR DESPACHO CONTABLE DÁVILA DEL REAL A FIRMAR RESULTADOS DE LA AUDITORIA EJERICIO 2021"/>
    <n v="12134"/>
    <n v="12447"/>
    <n v="313"/>
  </r>
  <r>
    <n v="3568"/>
    <n v="8.5399999999999991"/>
    <n v="23.41"/>
    <x v="2"/>
    <x v="3"/>
    <d v="2023-02-23T00:00:00"/>
    <s v="GASOLINA"/>
    <x v="19"/>
    <s v="ARTEMIO CAMACHO LIMONES"/>
    <s v="RIO GRANDE, ZAC. "/>
    <s v="RM/030"/>
    <s v="IR A COMPRAS"/>
    <n v="419797"/>
    <n v="419822"/>
    <n v="25"/>
  </r>
  <r>
    <n v="3569"/>
    <n v="12.81"/>
    <n v="23.41"/>
    <x v="2"/>
    <x v="3"/>
    <d v="2023-02-23T00:00:00"/>
    <s v="GASOLINA"/>
    <x v="9"/>
    <s v="ARTEMIO CAMACHO LIMONES"/>
    <s v="ITSZN"/>
    <s v="REQ. '08023"/>
    <s v="PARA JARDINES"/>
    <s v="N/A"/>
    <s v="N/A"/>
    <s v="N/A"/>
  </r>
  <r>
    <n v="3565"/>
    <n v="86.95"/>
    <n v="23.02"/>
    <x v="2"/>
    <x v="3"/>
    <d v="2023-02-24T00:00:00"/>
    <s v="GASOLINA"/>
    <x v="18"/>
    <s v="MANUEL IGNACIO SALAS GUZMÁN"/>
    <s v="ZACATECAS"/>
    <s v="LI/001"/>
    <s v="PARTICIPAR EN EL EVENTO HACKCIMAT CONVOCADO POR COZCyT"/>
    <n v="346353"/>
    <n v="346712"/>
    <n v="359"/>
  </r>
  <r>
    <n v="3570"/>
    <n v="26.07"/>
    <n v="23.02"/>
    <x v="2"/>
    <x v="3"/>
    <d v="2023-02-24T00:00:00"/>
    <s v="GASOLINA"/>
    <x v="0"/>
    <s v="SUSANA RODRÍGUEZ ZÚÑIGA"/>
    <s v="ZACATECAS"/>
    <s v="PL/008"/>
    <s v="ENTREGA DE CONVOCATORIA I SESION ORDINARIA EN LAS DIFERENTES DEPENDENCIAS"/>
    <n v="165650"/>
    <n v="165956"/>
    <n v="306"/>
  </r>
  <r>
    <n v="3563"/>
    <n v="12.81"/>
    <n v="23.41"/>
    <x v="2"/>
    <x v="3"/>
    <d v="2023-02-24T00:00:00"/>
    <s v="GASOLINA"/>
    <x v="22"/>
    <s v="TEODORO HERNÁNDEZ RÍOS"/>
    <s v="MIGUEL AUZA, ZAC."/>
    <s v="UED/112"/>
    <s v="TRASLADO DOCENTES INGLES A IMPARTIR CLASES Y PERSONAL DEL DEPTO. DE SERVICIO SOCIAL A DAR PLATICA ALUMNOS DE LA UMA"/>
    <n v="238031"/>
    <n v="238174"/>
    <n v="143"/>
  </r>
  <r>
    <s v="S/V"/>
    <n v="0"/>
    <n v="0"/>
    <x v="2"/>
    <x v="3"/>
    <d v="2023-02-24T00:00:00"/>
    <s v="N/A"/>
    <x v="26"/>
    <s v="MIGUEL ANGEL VALDEZ PARGAS"/>
    <s v="SOMBRERETE, ZAC."/>
    <s v="DG/025"/>
    <s v="ACOMPAÑAR A LA DIRECTORA CEREMONIA DE GRADUACIÓN SWL ITSZO"/>
    <n v="12447"/>
    <n v="12619"/>
    <n v="172"/>
  </r>
  <r>
    <s v="S/V"/>
    <n v="0"/>
    <n v="0"/>
    <x v="2"/>
    <x v="3"/>
    <d v="2023-02-24T00:00:00"/>
    <s v="N/A"/>
    <x v="23"/>
    <s v="CARLOS RIVAS AVILA"/>
    <s v="RIO GRANDE, ZAC. "/>
    <s v="RM/031"/>
    <s v="LLEVAR BASURA AL TIRADERO MUNICIPAL"/>
    <n v="311660"/>
    <n v="311677"/>
    <n v="17"/>
  </r>
  <r>
    <s v="S/V"/>
    <n v="0"/>
    <n v="0"/>
    <x v="2"/>
    <x v="3"/>
    <d v="2023-02-24T00:00:00"/>
    <s v="N/A"/>
    <x v="19"/>
    <s v="ARTEMIO CAMACHO LIMONES"/>
    <s v="RIO GRANDE, ZAC. "/>
    <s v="RF/019"/>
    <s v="REALIZAR DEPÓSITO BANCARIO DEL ITSZN A LA SUCURSAL DE BBVA RIO GRANDE"/>
    <n v="419822"/>
    <n v="419845"/>
    <n v="23"/>
  </r>
  <r>
    <n v="3572"/>
    <n v="42.71"/>
    <n v="23.41"/>
    <x v="2"/>
    <x v="3"/>
    <d v="2023-02-27T00:00:00"/>
    <s v="GASOLINA"/>
    <x v="18"/>
    <s v="DAGOBERTO MENCHACA FAJARDO"/>
    <s v="ZACATECAS"/>
    <s v="DG/021"/>
    <s v="PARTICIPAR FORO DE CONSULTA PARA EL PROYECTO DE LEY ESTATAL"/>
    <n v="346713"/>
    <n v="347036"/>
    <n v="323"/>
  </r>
  <r>
    <n v="3566"/>
    <n v="25.63"/>
    <n v="23.41"/>
    <x v="2"/>
    <x v="3"/>
    <d v="2023-02-27T00:00:00"/>
    <s v="GASOLINA"/>
    <x v="0"/>
    <s v="FCO. JAVIER GONZÁLEZ GUERRERO"/>
    <s v="ZACATECAS"/>
    <s v="DIA/007"/>
    <s v="ASISTIR AL FORO DE CONSULTA ARA EL PROYECTO DE LEY ESTATAL DE EDUCACIÓN SUPERIOR "/>
    <n v="165956"/>
    <n v="166284"/>
    <n v="328"/>
  </r>
  <r>
    <n v="3573"/>
    <n v="25.63"/>
    <n v="23.41"/>
    <x v="2"/>
    <x v="3"/>
    <d v="2023-02-28T00:00:00"/>
    <s v="GASOLINA"/>
    <x v="26"/>
    <s v="LUIS ALONSO HERRERA DIAZ"/>
    <s v="ZACATECAS"/>
    <s v="PL/010"/>
    <s v="ACUDIR A LA I SESIÓN ORDINARIA DE LA JUNTA DE GOBIERNO"/>
    <n v="12619"/>
    <n v="12930"/>
    <n v="311"/>
  </r>
  <r>
    <s v="S/V"/>
    <n v="0"/>
    <n v="0"/>
    <x v="2"/>
    <x v="3"/>
    <d v="2023-02-28T00:00:00"/>
    <s v="N/A"/>
    <x v="18"/>
    <s v="IGNACIO GÓMEZ BAEZ"/>
    <s v="MIGUEL AUZA, ZAC."/>
    <s v="UED/116"/>
    <s v="TRASLADO DOCENTES IMPARTIR CLASES"/>
    <n v="347036"/>
    <n v="347177"/>
    <n v="141"/>
  </r>
  <r>
    <s v="S/V"/>
    <n v="0"/>
    <n v="0"/>
    <x v="2"/>
    <x v="3"/>
    <d v="2023-02-28T00:00:00"/>
    <s v="N/A"/>
    <x v="19"/>
    <s v="JOSÉ MANUEL MORALES"/>
    <s v="RIO GRANDE, ZAC. "/>
    <s v="RF/020"/>
    <s v="REALIZAR DEPÓSITO BANCARIO DEL ITSZN A LA SUCURSAL DE BBVA RIO GRANDE"/>
    <n v="419845"/>
    <n v="419867"/>
    <n v="22"/>
  </r>
  <r>
    <n v="3574"/>
    <n v="84.27"/>
    <n v="23.41"/>
    <x v="3"/>
    <x v="3"/>
    <d v="2023-03-01T00:00:00"/>
    <s v="GASOLINA"/>
    <x v="18"/>
    <s v="VICTOR MANUEL ESPARZA GARCÍA"/>
    <s v="MIGUE AUZA, ZAC."/>
    <s v="UED/121"/>
    <s v="TRASLADO DOCENTES IMPARTIR CLASES"/>
    <n v="347177"/>
    <n v="347336"/>
    <n v="159"/>
  </r>
  <r>
    <n v="3575"/>
    <n v="12.81"/>
    <n v="23.41"/>
    <x v="3"/>
    <x v="3"/>
    <d v="2023-03-01T00:00:00"/>
    <s v="GASOLINA"/>
    <x v="19"/>
    <s v="JOSÉ MANUEL MORALES "/>
    <s v="RIO GRANDE, ZAC."/>
    <s v="RM/032"/>
    <s v="ACUDIR A LLENAR GARRAFONES DE AGUA PURIFICADA"/>
    <n v="419867"/>
    <n v="419891"/>
    <n v="24"/>
  </r>
  <r>
    <s v="S/V"/>
    <n v="0"/>
    <n v="0"/>
    <x v="3"/>
    <x v="3"/>
    <d v="2023-03-02T00:00:00"/>
    <s v="N/A"/>
    <x v="19"/>
    <s v="ARTEMIO CAMACHO LIMONES"/>
    <s v="RIO GRANDE, ZAC."/>
    <s v="RM/034"/>
    <s v="IR A COMPRAS"/>
    <n v="419891"/>
    <n v="419916"/>
    <n v="25"/>
  </r>
  <r>
    <s v="S/V"/>
    <n v="0"/>
    <n v="0"/>
    <x v="3"/>
    <x v="3"/>
    <d v="2023-03-02T00:00:00"/>
    <s v="N/A"/>
    <x v="23"/>
    <s v="CARLOS RIVAS AVILA"/>
    <s v="RIO GRANDE, ZAC."/>
    <s v="RM/035"/>
    <s v="LLEVAR BASURA AL TIRADERO MUNICIPAL"/>
    <n v="311677"/>
    <n v="311683"/>
    <n v="6"/>
  </r>
  <r>
    <n v="3576"/>
    <n v="12.81"/>
    <n v="23.41"/>
    <x v="3"/>
    <x v="3"/>
    <d v="2023-03-02T00:00:00"/>
    <s v="GASOLINA"/>
    <x v="0"/>
    <s v="JUAN SALVADOR PARDO RICALDAY"/>
    <s v="MIGUE AUZA, ZAC."/>
    <s v="UED/126"/>
    <s v="TRASLADO DOCENTES IMPARTIR CLASES"/>
    <n v="166284"/>
    <n v="166417"/>
    <n v="133"/>
  </r>
  <r>
    <n v="3580"/>
    <n v="13.04"/>
    <n v="23.02"/>
    <x v="3"/>
    <x v="3"/>
    <d v="2023-03-03T00:00:00"/>
    <s v="GASOLINA"/>
    <x v="26"/>
    <s v="LUIS ALONSO HERRERA DÍAZ"/>
    <s v="ZACATECAS, ZAC."/>
    <s v="RF/021"/>
    <s v="ENTREGA DE DOCUMENTOS OFICIALES SEFIN"/>
    <n v="12930"/>
    <n v="13220"/>
    <n v="290"/>
  </r>
  <r>
    <n v="3577"/>
    <n v="20.170000000000002"/>
    <n v="24.78"/>
    <x v="3"/>
    <x v="3"/>
    <d v="2023-03-03T00:00:00"/>
    <s v="DIESEL"/>
    <x v="32"/>
    <s v="MIRIAM KARINA JUÁREZ CANALES"/>
    <s v="ITSZN"/>
    <s v="REQ. 11623"/>
    <s v="PARA EL ENCEDIDO DEL CAMIÓN "/>
    <s v="N/A"/>
    <s v="N/A"/>
    <s v="N/A"/>
  </r>
  <r>
    <n v="3578"/>
    <n v="12.81"/>
    <n v="23.41"/>
    <x v="3"/>
    <x v="3"/>
    <d v="2023-03-03T00:00:00"/>
    <s v="GASOLINA"/>
    <x v="33"/>
    <s v="MIRIAM KARINA JUÁREZ CANALES"/>
    <s v="ITSZN"/>
    <s v="REQ. 11923"/>
    <s v="ABASTECIMIENTO DE IMPLE MENTOS DE JARDINERIA"/>
    <s v="N/A"/>
    <s v="N/A"/>
    <s v="N/A"/>
  </r>
  <r>
    <n v="3579"/>
    <n v="12.81"/>
    <n v="23.41"/>
    <x v="3"/>
    <x v="3"/>
    <d v="2023-03-03T00:00:00"/>
    <s v="GASOLINA"/>
    <x v="22"/>
    <s v="TEODORO HERNÁNDEZ RÍOS"/>
    <s v="MIGUE AUZA, ZAC."/>
    <s v="UED/136"/>
    <s v="TRASLADO DOCENTES INGLES A IMPARTIR CLASES Y PERSONAL DEL DEPTO. DE SERVICIO SOCIAL A DAR PLATICA ALUMNOS DE LA UMA"/>
    <n v="238174"/>
    <n v="238311"/>
    <n v="137"/>
  </r>
  <r>
    <s v="S/V"/>
    <n v="0"/>
    <n v="0"/>
    <x v="3"/>
    <x v="3"/>
    <d v="2023-03-06T00:00:00"/>
    <s v="N/A"/>
    <x v="18"/>
    <s v="HORACIO VARELA GARCÍA"/>
    <s v="MIGUE AUZA, ZAC."/>
    <s v="UED/140"/>
    <s v="TRASLADO DOCENTES IMPARTIR CLASES"/>
    <n v="347336"/>
    <n v="347468"/>
    <n v="132"/>
  </r>
  <r>
    <n v="3583"/>
    <n v="12.81"/>
    <n v="23.41"/>
    <x v="3"/>
    <x v="3"/>
    <d v="2023-03-06T00:00:00"/>
    <s v="GASOLINA"/>
    <x v="19"/>
    <s v="ARTEMIO CAMACHO LIMONES"/>
    <s v="RIO GRANDE, ZAC."/>
    <s v="RF/022"/>
    <s v="REALIZAR DEPOSITOS DE LA CAJA DEL ITSZN A LA SUCURSAL BANCARIA BBVA"/>
    <n v="419916"/>
    <n v="419938"/>
    <n v="22"/>
  </r>
  <r>
    <n v="3584"/>
    <n v="25.63"/>
    <n v="23.41"/>
    <x v="3"/>
    <x v="3"/>
    <d v="2023-03-07T00:00:00"/>
    <s v="GASOLINA"/>
    <x v="0"/>
    <s v="MIGUEL ANGEL VALDEZ PARGAS"/>
    <s v="MIGUE AUZA, ZAC."/>
    <s v="DAC/001"/>
    <s v="CONCENTRAR PERSONAL DE LA UNIDAD A DISTANCIA MIGUEL AUZA A LAS INSTALACIONES DEL TECNOLÓGICO DE RIO GRANDE"/>
    <n v="166417"/>
    <n v="166691"/>
    <n v="274"/>
  </r>
  <r>
    <n v="3585"/>
    <n v="12.81"/>
    <n v="23.41"/>
    <x v="3"/>
    <x v="3"/>
    <d v="2023-03-07T00:00:00"/>
    <s v="GASOLINA"/>
    <x v="26"/>
    <s v="MA LILIA LUNA ZUÑIGA"/>
    <s v="RIO GRANDE, ZAC."/>
    <s v="DG/027"/>
    <s v="ACUDIR AL BANCO A REALIZAR TRÁMITES INHERENTES AL ITSZN"/>
    <n v="13220"/>
    <n v="13243"/>
    <n v="23"/>
  </r>
  <r>
    <s v="S/V"/>
    <n v="0"/>
    <n v="0"/>
    <x v="3"/>
    <x v="3"/>
    <d v="2023-03-07T00:00:00"/>
    <s v="GASOLINA"/>
    <x v="19"/>
    <s v="JOSÉ MANUEL MORALES "/>
    <s v="RIO GRANDE, ZAC."/>
    <s v="RM/037"/>
    <s v="ACUDIR A LLENAR GARRAFONES DE AGUA PURIFICADA"/>
    <n v="419938"/>
    <n v="419962"/>
    <n v="24"/>
  </r>
  <r>
    <n v="3586"/>
    <n v="8.5399999999999991"/>
    <n v="23.41"/>
    <x v="3"/>
    <x v="3"/>
    <d v="2023-03-07T00:00:00"/>
    <s v="GASOLINA"/>
    <x v="23"/>
    <s v="CARLOS RIVAS AVILA"/>
    <s v="RIO GRANDE, ZAC."/>
    <s v="RM/039"/>
    <s v="LLEVAR BASURA AL TIRADERO MUNICIPAL"/>
    <n v="311683"/>
    <n v="311695"/>
    <n v="12"/>
  </r>
  <r>
    <s v="S/V"/>
    <n v="0"/>
    <n v="0"/>
    <x v="3"/>
    <x v="3"/>
    <d v="2023-03-07T00:00:00"/>
    <s v="GASOLINA"/>
    <x v="18"/>
    <s v="RICARDO LÓPEZ GONZÁLEZ"/>
    <s v="MIGUE AUZA, ZAC."/>
    <s v="UED/144"/>
    <s v="TRASLADO DOCENTES IMPARTIR CLASES"/>
    <n v="347468"/>
    <n v="347613"/>
    <n v="145"/>
  </r>
  <r>
    <n v="3581"/>
    <n v="85.43"/>
    <n v="23.41"/>
    <x v="3"/>
    <x v="3"/>
    <d v="2023-03-09T00:00:00"/>
    <s v="GASOLINA"/>
    <x v="18"/>
    <s v="RICARDO LÓPEZ GONZÁLEZ"/>
    <s v="MIGUE AUZA, ZAC."/>
    <s v="UED/151"/>
    <s v="TRASLADO DOCENTES IMPARTIR CLASES"/>
    <n v="347613"/>
    <n v="347759"/>
    <n v="146"/>
  </r>
  <r>
    <s v="S/V"/>
    <n v="34.76"/>
    <n v="23.02"/>
    <x v="3"/>
    <x v="3"/>
    <d v="2023-03-09T00:00:00"/>
    <s v="GASOLINA"/>
    <x v="22"/>
    <s v="DAGOBERTO MENCHACA FAJARDO"/>
    <s v="ZACATECAS, ZAC."/>
    <s v="PL/012"/>
    <s v="Entrega de convocatorias de junta de gobierno extraordinaria 2023"/>
    <n v="238311"/>
    <n v="238642"/>
    <n v="331"/>
  </r>
  <r>
    <n v="3582"/>
    <n v="12.81"/>
    <n v="23.41"/>
    <x v="3"/>
    <x v="3"/>
    <d v="2023-03-10T00:00:00"/>
    <s v="GASOLINA"/>
    <x v="22"/>
    <s v="TEODORO HERNÁNDEZ RÍOS"/>
    <s v="MIGUE AUZA, ZAC."/>
    <s v="UED/159"/>
    <s v="TRASLADO DOCENTES INGLES A IMPARTIR CLASES Y PERSONAL DEL DEPTO. DE SERVICIO SOCIAL A DAR PLATICA ALUMNOS DE LA UMA"/>
    <n v="238642"/>
    <n v="238779"/>
    <n v="137"/>
  </r>
  <r>
    <s v="S/V"/>
    <n v="0"/>
    <n v="0"/>
    <x v="3"/>
    <x v="3"/>
    <d v="2023-03-10T00:00:00"/>
    <s v="GASOLINA"/>
    <x v="23"/>
    <s v="CARLOS RIVAS AVILA"/>
    <s v="RIO GRANDE, ZAC."/>
    <s v="RM/040"/>
    <s v="LLEVAR BASURA AL TIRADERO MUNICIPAL"/>
    <n v="311695"/>
    <n v="311707"/>
    <n v="12"/>
  </r>
  <r>
    <s v="S/V"/>
    <n v="0"/>
    <n v="0"/>
    <x v="3"/>
    <x v="3"/>
    <d v="2023-03-10T00:00:00"/>
    <s v="GASOLINA"/>
    <x v="0"/>
    <s v="YAHAIRA TANAIRI JIMENEZ REYES"/>
    <s v="RIO GRANDE, ZAC."/>
    <s v="PL/014"/>
    <s v="ENTREGAR CONVOCATORIAS DE LA PRIMERA SESION EXTRAORDINARIA DE 2023"/>
    <n v="166691"/>
    <n v="166712"/>
    <n v="21"/>
  </r>
  <r>
    <n v="3588"/>
    <n v="25.63"/>
    <n v="23.41"/>
    <x v="3"/>
    <x v="3"/>
    <d v="2023-03-10T00:00:00"/>
    <s v="GASOLINA"/>
    <x v="26"/>
    <s v="ABRAHAM ESQUIVEL SALAS"/>
    <s v="ZACATECAS, ZAC."/>
    <s v="SPI/005"/>
    <s v="ASISTIR TOMA DE PROTESTA DE LOS COMITES PARA LA IGUALDAD "/>
    <n v="13243"/>
    <n v="13536"/>
    <n v="293"/>
  </r>
  <r>
    <n v="3590"/>
    <n v="19.23"/>
    <n v="23.41"/>
    <x v="3"/>
    <x v="3"/>
    <d v="2023-03-13T00:00:00"/>
    <s v="GASOLINA"/>
    <x v="26"/>
    <s v="LUIS ALONSO HERRERA DÍAZ"/>
    <s v="ZACATECAS, ZAC."/>
    <s v="DG/033"/>
    <s v="ASISTIR PRIMERA SESIÓN EXTRAORDINARIA 2023 DE LA JUNTA DE GOBIERNO"/>
    <n v="13536"/>
    <n v="13846"/>
    <n v="310"/>
  </r>
  <r>
    <s v="S/V"/>
    <n v="0"/>
    <n v="0"/>
    <x v="3"/>
    <x v="3"/>
    <d v="2023-03-13T00:00:00"/>
    <s v="GASOLINA"/>
    <x v="18"/>
    <s v="JUAN ANGEL ROSALES ALBA"/>
    <s v="MIGUE AUZA, ZAC."/>
    <s v="UED/163"/>
    <s v="TRASLADO DOCENTES IMPARTIR CLASES"/>
    <n v="347759"/>
    <n v="347892"/>
    <n v="133"/>
  </r>
  <r>
    <n v="3593"/>
    <n v="12.81"/>
    <n v="23.41"/>
    <x v="3"/>
    <x v="3"/>
    <d v="2023-03-14T00:00:00"/>
    <s v="GASOLINA"/>
    <x v="22"/>
    <s v="DAGOBERTO MENCHACA FAJARDO"/>
    <s v="RANCHO GRANDE,  ZAC"/>
    <s v="SV/012"/>
    <s v="TRASLADO DE DOCENTES A EXPO ORIENTA UNIVERSITARIA PLANTEL CECYT LÁZARO CARDENAS "/>
    <n v="238779"/>
    <n v="238901"/>
    <n v="122"/>
  </r>
  <r>
    <s v="S/V"/>
    <n v="0"/>
    <n v="0"/>
    <x v="3"/>
    <x v="3"/>
    <d v="2023-03-14T00:00:00"/>
    <s v="GASOLINA"/>
    <x v="19"/>
    <s v="ALVARO MANZANARES SALAS"/>
    <s v="RIO GRANDE, ZAC."/>
    <s v="RM/041"/>
    <s v="ACUDIR A LLENAR GARRAFONES DE AGUA PURIFICADA"/>
    <n v="419962"/>
    <n v="419987"/>
    <n v="25"/>
  </r>
  <r>
    <s v="S/V"/>
    <n v="0"/>
    <n v="0"/>
    <x v="3"/>
    <x v="3"/>
    <d v="2023-03-14T00:00:00"/>
    <s v="GASOLINA"/>
    <x v="26"/>
    <s v="PEDRO MURO ZÚÑIGA"/>
    <s v="ZACATECAS, ZAC."/>
    <s v="SV/011"/>
    <s v="ACUDIR A LA CD. DE ZACATECAS A LA FIRMA DE CONVENIO CON AL UTZAC"/>
    <n v="13846"/>
    <n v="14169"/>
    <n v="323"/>
  </r>
  <r>
    <n v="3592"/>
    <n v="8.5399999999999991"/>
    <n v="23.41"/>
    <x v="3"/>
    <x v="3"/>
    <d v="2023-03-15T00:00:00"/>
    <s v="GASOLINA"/>
    <x v="23"/>
    <s v="CARLOS RIVAS AVILA"/>
    <s v="RIO GRANDE, ZAC."/>
    <s v="RM/043"/>
    <s v="LLEVAR BASURA AL TIRADERO MUNICIPAL"/>
    <n v="311707"/>
    <n v="311725"/>
    <n v="18"/>
  </r>
  <r>
    <n v="3595"/>
    <n v="12.81"/>
    <n v="23.41"/>
    <x v="3"/>
    <x v="3"/>
    <d v="2023-03-15T00:00:00"/>
    <s v="GASOLINA"/>
    <x v="19"/>
    <s v="ARTEMIO CAMACHO LIMONES"/>
    <s v="RIO GRANDE, ZAC."/>
    <s v="RM/044"/>
    <s v="IR A COMPRAS"/>
    <n v="419987"/>
    <n v="420008"/>
    <n v="21"/>
  </r>
  <r>
    <s v="S/V"/>
    <n v="0"/>
    <n v="0"/>
    <x v="3"/>
    <x v="3"/>
    <d v="2023-03-15T00:00:00"/>
    <s v="GASOLINA"/>
    <x v="18"/>
    <s v="VICTOR MANUEL ESPARZA GARCÍA"/>
    <s v="MIGUE AUZA, ZAC."/>
    <s v="UED/170"/>
    <s v="TRASLADO DOCENTES IMPARTIR CLASES"/>
    <n v="347892"/>
    <n v="348035"/>
    <n v="143"/>
  </r>
  <r>
    <n v="3591"/>
    <n v="12.81"/>
    <n v="23.41"/>
    <x v="3"/>
    <x v="3"/>
    <d v="2023-03-16T00:00:00"/>
    <s v="GASOLINA"/>
    <x v="22"/>
    <s v="LORENZO ANTONIO DELGADO GUILLEN"/>
    <s v="CAÑITAS, ZAC."/>
    <s v="SV/016"/>
    <s v="ACUDIR AL COLEGIO DE BACHILLERES PLANTEL CAÑITAS DE FELIPE PESCADOR, ZAC., A PROMOCIONAL LA OFERTA EDUCATIVA DEL TECNM CAMPUS ZACATECAS NORTE"/>
    <n v="238901"/>
    <n v="239058"/>
    <n v="157"/>
  </r>
  <r>
    <n v="3587"/>
    <n v="59.81"/>
    <n v="23.41"/>
    <x v="3"/>
    <x v="3"/>
    <d v="2023-03-16T00:00:00"/>
    <s v="GASOLINA"/>
    <x v="18"/>
    <s v="RICARDO LÓPEZ GONZÁLEZ"/>
    <s v="MIGUE AUZA, ZAC."/>
    <s v="UED/177"/>
    <s v="TRASLADO DOCENTES IMPARTIR CLASES"/>
    <n v="348035"/>
    <n v="348185"/>
    <n v="150"/>
  </r>
  <r>
    <s v="S/V"/>
    <m/>
    <m/>
    <x v="3"/>
    <x v="3"/>
    <d v="2023-03-16T00:00:00"/>
    <s v="GASOLINA"/>
    <x v="26"/>
    <s v="ABRAHAM ESQUIVEL SALAS"/>
    <s v="ZACATECAS, ZAC."/>
    <s v="DG/036"/>
    <s v="ACOMPAÑAR A LA DIRECTORA GENERAL A LA PRIMERA SESIÓN ORDINARIA DE 2023 DE LA COEPES, QUE SE LLEVARÁ A CABO EN EL FOYER DEL TEATRO FERNANDO CALDERÓN"/>
    <n v="14169"/>
    <n v="14462"/>
    <n v="293"/>
  </r>
  <r>
    <s v="S/V"/>
    <n v="0"/>
    <n v="0"/>
    <x v="3"/>
    <x v="3"/>
    <d v="2023-03-17T00:00:00"/>
    <s v="GASOLINA"/>
    <x v="0"/>
    <s v="MA. TERESA RODRIGUEZ BAUTISTA"/>
    <s v="RIO GRANDE, ZAC."/>
    <s v="ADM/014"/>
    <s v="ACUDIR A LA SUCURSAL BANCARIA "/>
    <n v="166712"/>
    <n v="166736"/>
    <n v="24"/>
  </r>
  <r>
    <n v="5402"/>
    <n v="4.2699999999999996"/>
    <n v="23.41"/>
    <x v="3"/>
    <x v="3"/>
    <d v="2023-03-17T00:00:00"/>
    <s v="GASOLINA"/>
    <x v="26"/>
    <s v="DAGOBERTO MENCHACA FAJARDO"/>
    <s v="RIO GRANDE, ZAC."/>
    <s v="DDC/010"/>
    <s v="ACUDIR AL EVENTO CULTURAL DEL DIA DEL ARTESANO A LA PLAZA PRINCIPAL DE RIO GRANDE "/>
    <n v="14462"/>
    <n v="14482"/>
    <n v="20"/>
  </r>
  <r>
    <n v="3594"/>
    <n v="12.81"/>
    <n v="23.41"/>
    <x v="3"/>
    <x v="3"/>
    <d v="2023-03-17T00:00:00"/>
    <s v="GASOLINA"/>
    <x v="18"/>
    <s v="JULIAN GARCIA ROMERO"/>
    <s v="SAIN ALTO, ZAC."/>
    <s v="SV/021"/>
    <s v="ACUDIR A LA EXPO ORIENTA EN LAS INSTALACIONES DEL COLEGIO DE BACHILLERES DEL PLANTEL SAIN ALTO A PROMOCIONAR LA OFERTA EDUCATIVA DEL ITSZN"/>
    <n v="348185"/>
    <n v="348369"/>
    <n v="184"/>
  </r>
  <r>
    <n v="5401"/>
    <n v="21.73"/>
    <n v="23.02"/>
    <x v="3"/>
    <x v="3"/>
    <d v="2023-03-17T00:00:00"/>
    <s v="GASOLINA"/>
    <x v="0"/>
    <s v="LUIS ALONSO HERRERA DÍAZ"/>
    <s v="ZACATECAS, ZAC."/>
    <s v="RF/023"/>
    <s v="ACUDIR A LA SRIA. DE LA FUNCIÓN PÚBLICA A LA UNIDAD DE INVESTIGACIÓN Y CALIFICACIÓN DE FALTAS A ATENDER CITATORIO DE OFICIO SFP/UI/560/2023 EXP UI/008/DEN/2023"/>
    <n v="166736"/>
    <n v="167024"/>
    <n v="288"/>
  </r>
  <r>
    <n v="3589"/>
    <n v="12.81"/>
    <n v="23.41"/>
    <x v="3"/>
    <x v="3"/>
    <d v="2023-03-17T00:00:00"/>
    <s v="GASOLINA"/>
    <x v="22"/>
    <s v="TEODORO HERNÁNDEZ RÍOS"/>
    <s v="MIGUE AUZA, ZAC."/>
    <s v="UED/185"/>
    <s v="TRASLADO DOCENTES INGLES A IMPARTIR CLASES "/>
    <n v="239058"/>
    <n v="239195"/>
    <n v="137"/>
  </r>
  <r>
    <s v="S/V"/>
    <n v="0"/>
    <n v="0"/>
    <x v="3"/>
    <x v="3"/>
    <d v="2023-03-17T00:00:00"/>
    <s v="GASOLINA"/>
    <x v="19"/>
    <s v="ARTEMIO CAMACHO LIMONES"/>
    <s v="RIO GRANDE, ZAC."/>
    <s v="RM/046"/>
    <s v="IR A COMPRAS"/>
    <n v="420036"/>
    <n v="420059"/>
    <n v="23"/>
  </r>
  <r>
    <s v="S/V"/>
    <n v="0"/>
    <n v="0"/>
    <x v="3"/>
    <x v="3"/>
    <d v="2023-03-17T00:00:00"/>
    <s v="GASOLINA"/>
    <x v="23"/>
    <s v="CARLOS RIVAS AVILA"/>
    <s v="RIO GRANDE, ZAC."/>
    <s v="RM/047"/>
    <s v="LLEVAR BASURA AL TIRADERO MUNICIPAL"/>
    <n v="311725"/>
    <n v="311737"/>
    <n v="12"/>
  </r>
  <r>
    <n v="3600"/>
    <n v="18.420000000000002"/>
    <n v="24.78"/>
    <x v="3"/>
    <x v="3"/>
    <d v="2023-03-17T00:00:00"/>
    <s v="DIESEL"/>
    <x v="34"/>
    <s v="MIGUEL ADAME "/>
    <s v="FCO. R. MURGUIA, ZAC."/>
    <s v="DDC/009"/>
    <s v="TRASLADAR ALUMNOS DE FUT BOL VARONIL Y FEMENIL AL TORNEO DE PROMOCIÓN ORGANIZADO POR EL TECNM CAMPUS ZACATECAS NORTE CONTRA ALUMNOS DEL CBTA 189"/>
    <s v="N/A"/>
    <s v="N/A"/>
    <s v="N/A"/>
  </r>
  <r>
    <s v="S/V"/>
    <n v="0"/>
    <n v="0"/>
    <x v="3"/>
    <x v="3"/>
    <d v="2023-03-21T00:00:00"/>
    <s v="GASOLINA"/>
    <x v="18"/>
    <s v="IGNACIO GÓMEZ BAEZ"/>
    <s v="MIGUE AUZA, ZAC."/>
    <s v="UED/187"/>
    <s v="TRASLADO DOCENTES IMPARTIR CLASES"/>
    <n v="348369"/>
    <n v="348501"/>
    <n v="132"/>
  </r>
  <r>
    <s v="S/V"/>
    <n v="0"/>
    <n v="0"/>
    <x v="3"/>
    <x v="3"/>
    <d v="2023-03-21T00:00:00"/>
    <s v="GASOLINA"/>
    <x v="26"/>
    <s v="ARTEMIO CAMACHO LIMONES"/>
    <s v="RIO GRANDE, ZAC."/>
    <s v="RM/050"/>
    <s v="IR A COMPRAS"/>
    <n v="14482"/>
    <n v="14502"/>
    <n v="20"/>
  </r>
  <r>
    <s v="S/V"/>
    <n v="0"/>
    <n v="0"/>
    <x v="3"/>
    <x v="3"/>
    <d v="2023-03-21T00:00:00"/>
    <s v="GASOLINA"/>
    <x v="0"/>
    <s v="MIRIAM KARINA JUÁREZ CANALES"/>
    <s v="RIO GRANDE, ZAC."/>
    <s v="RM/051"/>
    <s v="IR A COMPRAS"/>
    <n v="167024"/>
    <n v="167047"/>
    <n v="23"/>
  </r>
  <r>
    <s v="S/V"/>
    <n v="0"/>
    <n v="0"/>
    <x v="3"/>
    <x v="3"/>
    <d v="2023-03-21T00:00:00"/>
    <s v="GASOLINA"/>
    <x v="19"/>
    <s v="ALVARO MANZANARES SALAS"/>
    <s v="RIO GRANDE, ZAC."/>
    <s v="RM/048"/>
    <s v="ACUDIR A LLENAR GARRAFONES DE AGUA PURIFICADA"/>
    <n v="420059"/>
    <n v="420082"/>
    <n v="23"/>
  </r>
  <r>
    <s v="S/V"/>
    <n v="0"/>
    <n v="0"/>
    <x v="3"/>
    <x v="3"/>
    <d v="2023-03-22T00:00:00"/>
    <s v="GASOLINA"/>
    <x v="18"/>
    <s v="VICTOR MANUEL ESPARZA GARCÍA"/>
    <s v="MIGUEL AUZA, ZAC."/>
    <s v="UED/192"/>
    <s v="TRASLADO DOCENTES IMPARTIR CLASES"/>
    <n v="348501"/>
    <n v="348644"/>
    <n v="143"/>
  </r>
  <r>
    <n v="5403"/>
    <n v="25.63"/>
    <n v="23.41"/>
    <x v="3"/>
    <x v="3"/>
    <d v="2023-03-22T00:00:00"/>
    <s v="GASOLINA"/>
    <x v="0"/>
    <s v="ANUAR BADILLO OLVERA"/>
    <s v="ZACATECAS, ZAC."/>
    <s v="DIA/011"/>
    <s v="ASISTIR COMO PONENTE DENTRO DEL MARCO DEL 1er CICLO DE CONFERENCIAS Y TALLERES &quot;INGENIERIA APLICADA Y GESTIÓN DE LOS RECURSOS HIDRICOS ALCANCES Y PERSPECTIVAS&quot;"/>
    <n v="167047"/>
    <n v="167360"/>
    <n v="313"/>
  </r>
  <r>
    <n v="5405"/>
    <n v="26.07"/>
    <n v="23.02"/>
    <x v="3"/>
    <x v="3"/>
    <d v="2023-03-22T00:00:00"/>
    <s v="GASOLINA"/>
    <x v="26"/>
    <s v="MA. TERESA RODRIGUEZ BAUTISTA"/>
    <s v="ZACATECAS, ZAC."/>
    <s v="ADM/015"/>
    <s v="ASISTIR A LA SECRETARÍA DE FINANZAS AL CURSO DENOMINADO &quot;ISR Y CREDITO FIRME&quot;"/>
    <n v="14502"/>
    <n v="14803"/>
    <n v="301"/>
  </r>
  <r>
    <n v="5406"/>
    <n v="12.81"/>
    <n v="23.41"/>
    <x v="3"/>
    <x v="3"/>
    <d v="2023-03-22T00:00:00"/>
    <s v="GASOLINA"/>
    <x v="22"/>
    <s v="MA LILIA LUNA ZUÑIGA"/>
    <s v="MIGUEL AUZA, ZAC."/>
    <s v="DG/039"/>
    <s v="ASISTIR A REUNION DE TRABAJO EN LA UNIDAD MIGUEL AUZA "/>
    <n v="239195"/>
    <n v="239217"/>
    <n v="22"/>
  </r>
  <r>
    <n v="5408"/>
    <n v="12.81"/>
    <n v="23.41"/>
    <x v="3"/>
    <x v="3"/>
    <d v="2023-03-22T00:00:00"/>
    <s v="GASOLINA"/>
    <x v="7"/>
    <s v="ARTEMIO CAMACHO LIMONES"/>
    <s v="RIO GRANDE, ZAC."/>
    <s v="RM/052"/>
    <s v="IR A COMPRAS"/>
    <n v="359218"/>
    <n v="359239"/>
    <n v="21"/>
  </r>
  <r>
    <n v="5410"/>
    <n v="4.2699999999999996"/>
    <n v="23.41"/>
    <x v="3"/>
    <x v="3"/>
    <d v="2023-03-23T00:00:00"/>
    <s v="GASOLINA"/>
    <x v="23"/>
    <s v="CARLOS RIVAS AVILA"/>
    <s v="RIO GRANDE, ZAC."/>
    <s v="RM/053"/>
    <s v="LLEVAR BASURA AL TIRADERO MUNICIPAL"/>
    <n v="311737"/>
    <n v="311756"/>
    <n v="19"/>
  </r>
  <r>
    <s v="S/V"/>
    <n v="0"/>
    <n v="0"/>
    <x v="3"/>
    <x v="3"/>
    <d v="2023-03-23T00:00:00"/>
    <s v="GASOLINA"/>
    <x v="22"/>
    <s v="MARCO ANTONIO GONZÁLEZ ARELLANO"/>
    <s v="RIO GRANDE, ZAC."/>
    <s v="IIA/005"/>
    <s v="PARTICIPACIÓN EN LA CONFERENCIA DENOMINADA &quot;EL DÍA DE LOS BOSQUES&quot; EN EL CBTA #20"/>
    <n v="239217"/>
    <n v="239232"/>
    <n v="15"/>
  </r>
  <r>
    <n v="5409"/>
    <n v="22.5"/>
    <n v="23.41"/>
    <x v="3"/>
    <x v="3"/>
    <d v="2023-03-23T00:00:00"/>
    <s v="GASOLINA"/>
    <x v="0"/>
    <s v="JAQUELINE DELFIN SÁNCHEZ"/>
    <s v="ZACATECAS, ZAC."/>
    <s v="RH/002"/>
    <s v="ASISTIR A CAPACITACION PARA PRESENTACIÓN DE DECLARACIÓN DE MODIFICACIÓN 2023 A LAS 10:00 HRS. SALA DE JUNTAS DE LAS OFICINAS DE LA FUNCIÓN PÚBLICA"/>
    <n v="167360"/>
    <n v="167649"/>
    <n v="289"/>
  </r>
  <r>
    <n v="5407"/>
    <n v="26.05"/>
    <n v="23.04"/>
    <x v="3"/>
    <x v="3"/>
    <d v="2023-03-23T00:00:00"/>
    <s v="GASOLINA"/>
    <x v="26"/>
    <s v="LUIS ALONSO HERRERA DÍAZ"/>
    <s v="ZACATECAS, ZAC."/>
    <s v="DG/040"/>
    <s v="ACUDIR INSTALACIONES DE LA SRIA. DE LA FUNCIÓN PÚBLICA A FIRMAR EL ACTA DE INICIO DE LA AUDITORIA A REALIZAR POR LA AUDITORIA SUPERIOR DE LA FEDERACIÓN A ESTE INSTITUTO"/>
    <n v="14803"/>
    <n v="15113"/>
    <n v="310"/>
  </r>
  <r>
    <n v="3597"/>
    <n v="42.71"/>
    <n v="23.41"/>
    <x v="3"/>
    <x v="3"/>
    <d v="2023-03-23T00:00:00"/>
    <s v="GASOLINA"/>
    <x v="18"/>
    <s v="RICARDO LÓPEZ GONZÁLEZ"/>
    <s v="MIGUEL AUZA, ZAC."/>
    <s v="UED/199"/>
    <s v="TRASLADO DOCENTES IMPARTIR CLASES"/>
    <n v="348644"/>
    <n v="348807"/>
    <n v="163"/>
  </r>
  <r>
    <s v="S/V"/>
    <n v="0"/>
    <n v="0"/>
    <x v="3"/>
    <x v="3"/>
    <d v="2023-03-24T00:00:00"/>
    <s v="GASOLINA"/>
    <x v="7"/>
    <s v="JOSE MANUEL MORALES "/>
    <s v="RIO GRANDE, ZAC."/>
    <s v="RF/024"/>
    <s v="REALIZAR DEPOSITOS DE LA CAJA DEL ITSZN A LA SUCURSAL BANCARIA BBVA"/>
    <n v="359239"/>
    <n v="359257"/>
    <n v="18"/>
  </r>
  <r>
    <n v="3598"/>
    <n v="12.81"/>
    <n v="23.41"/>
    <x v="3"/>
    <x v="3"/>
    <d v="2023-03-24T00:00:00"/>
    <s v="GASOLINA"/>
    <x v="22"/>
    <s v="TEODORO HERNÁNDEZ RÍOS"/>
    <s v="MIGUEL AUZA, ZAC."/>
    <s v="UED/207"/>
    <s v="TRASLADO DOCENTES INGLES A IMPARTIR CLASES "/>
    <n v="239232"/>
    <n v="239369"/>
    <n v="137"/>
  </r>
  <r>
    <s v="S/V"/>
    <n v="0"/>
    <n v="0"/>
    <x v="3"/>
    <x v="3"/>
    <d v="2023-03-24T00:00:00"/>
    <s v="GASOLINA"/>
    <x v="18"/>
    <s v="CARLOS RIVAS AVILA"/>
    <s v="RIO GRANDE, ZAC."/>
    <s v="RM/056"/>
    <s v="LLEVAR AL TALLER MECANICO PARA REVISIÓN "/>
    <n v="348807"/>
    <n v="348832"/>
    <n v="25"/>
  </r>
  <r>
    <n v="5411"/>
    <n v="8.5399999999999991"/>
    <n v="23.41"/>
    <x v="3"/>
    <x v="3"/>
    <d v="2023-03-24T00:00:00"/>
    <s v="GASOLINA"/>
    <x v="19"/>
    <s v="ALVARO MANZANARES SALAS"/>
    <s v="RIO GRANDE, ZAC."/>
    <s v="RM/054"/>
    <s v="ACUDIR A LLENAR GARRAFONES DE AGUA PURIFICADA, TRAER PINTURA Y COMBUSTIBLE PARA JARDINES"/>
    <n v="420082"/>
    <n v="420108"/>
    <n v="26"/>
  </r>
  <r>
    <n v="5412"/>
    <n v="12.81"/>
    <n v="23.41"/>
    <x v="3"/>
    <x v="3"/>
    <d v="2023-03-24T00:00:00"/>
    <s v="GASOLINA"/>
    <x v="33"/>
    <s v="ALVARO MANZANARES SALAS"/>
    <s v="ITSZN"/>
    <s v="REQ."/>
    <s v="COMBUSTIBLE PARA EQUIPO DE JARDINERIA"/>
    <s v="N/A"/>
    <s v="N/A"/>
    <s v="N/A"/>
  </r>
  <r>
    <s v="S/V"/>
    <n v="0"/>
    <n v="0"/>
    <x v="3"/>
    <x v="3"/>
    <d v="2023-03-27T00:00:00"/>
    <s v="GASOLINA"/>
    <x v="18"/>
    <s v="HORACIO VARELA GARCÍA"/>
    <s v="MIGUEL AUZA, ZAC."/>
    <s v="UED/"/>
    <s v="TRASLADO DOCENTES IMPARTIR CLASES"/>
    <n v="348832"/>
    <n v="348964"/>
    <n v="132"/>
  </r>
  <r>
    <n v="5414"/>
    <n v="8.5399999999999991"/>
    <n v="23.41"/>
    <x v="3"/>
    <x v="3"/>
    <d v="2023-03-27T00:00:00"/>
    <s v="GASOLINA"/>
    <x v="23"/>
    <s v="GUSTAVO PALACIOS FLORES"/>
    <s v="RIO GRANDE, ZAC."/>
    <s v="RM/057"/>
    <s v="LLEVAR BASURA AL TIRADERO MUNICIPAL"/>
    <n v="311756"/>
    <n v="311768"/>
    <n v="12"/>
  </r>
  <r>
    <s v="S/V"/>
    <n v="0"/>
    <n v="0"/>
    <x v="3"/>
    <x v="3"/>
    <d v="2023-03-28T00:00:00"/>
    <s v="GASOLINA"/>
    <x v="18"/>
    <s v="RICARDO LÓPEZ GONZÁLEZ"/>
    <s v="MIGUEL AUZA, ZAC."/>
    <s v="UED/217"/>
    <s v="TRASLADO DOCENTES IMPARTIR CLASES"/>
    <n v="348964"/>
    <n v="349119"/>
    <n v="155"/>
  </r>
  <r>
    <s v="S/V"/>
    <n v="0"/>
    <n v="0"/>
    <x v="3"/>
    <x v="3"/>
    <d v="2023-03-28T00:00:00"/>
    <s v="GASOLINA"/>
    <x v="26"/>
    <s v="YASSMIN EDITH IBARRA ORDAZ"/>
    <s v="ZACATECAS, ZAC."/>
    <s v="PL/019"/>
    <s v="IR A ENTREGAR CONVOCATORIAS PARA LA II SESION EXTRAORDINARIA DE LA JUNTA DE GOBIERNO 2023 ASI COMO INVITACIONES PARA LA PROXIMA GRADUACIÓN A CELEBRARSE EL 31 DE MARZO DEL 2023"/>
    <n v="15113"/>
    <n v="15426"/>
    <n v="313"/>
  </r>
  <r>
    <n v="5413"/>
    <n v="12.1"/>
    <n v="24.7"/>
    <x v="3"/>
    <x v="3"/>
    <d v="2023-03-28T00:00:00"/>
    <s v="DIESEL"/>
    <x v="34"/>
    <s v="MIGUEL ADAME ROMERO"/>
    <s v="RIO GRANDE, ZAC."/>
    <s v="LA/004"/>
    <s v="TRASLADO ALUMNOS Y DOCENTES VISITA A EMPRESA ENCINALES"/>
    <s v="N/A"/>
    <s v="N/A"/>
    <s v="N/A"/>
  </r>
  <r>
    <n v="5415"/>
    <n v="12.81"/>
    <n v="23.41"/>
    <x v="3"/>
    <x v="3"/>
    <d v="2023-03-28T00:00:00"/>
    <s v="GASOLINA"/>
    <x v="22"/>
    <s v="JESUS GERARDO LEAL SALAZAR"/>
    <s v="FCO. R. MURGUIA, ZAC. Y RIO GRANDE"/>
    <s v="SV/027"/>
    <s v="ENTREGA DE INVITACIONES A LA CEREMONIA DE GRADUACIÓN A LAS ESCUELAS DE NIVEL MEDIO SUPERIOR Y PERSONALIDADES DEL MUNICIPIO DE RIO GRANDE"/>
    <n v="239369"/>
    <n v="239477"/>
    <n v="108"/>
  </r>
  <r>
    <n v="5416"/>
    <n v="8.5399999999999991"/>
    <n v="23.41"/>
    <x v="3"/>
    <x v="3"/>
    <d v="2023-03-28T00:00:00"/>
    <s v="GASOLINA"/>
    <x v="7"/>
    <s v="ARTEMIO CAMACHO LIMONES"/>
    <s v="RIO GRANDE, ZAC."/>
    <s v="RM/058"/>
    <s v="IR A COMPRAS"/>
    <n v="359257"/>
    <n v="359286"/>
    <n v="29"/>
  </r>
  <r>
    <s v="S/V"/>
    <n v="0"/>
    <n v="0"/>
    <x v="3"/>
    <x v="3"/>
    <d v="2023-03-29T00:00:00"/>
    <s v="GASOLINA"/>
    <x v="19"/>
    <s v="ALVARO MANZANARES SALAS"/>
    <s v="RIO GRANDE, ZAC."/>
    <s v="RM/059"/>
    <s v="ACUDIR A LLENAR GARRAFONES DE AGUA PURIFICADA"/>
    <n v="420108"/>
    <n v="420132"/>
    <n v="24"/>
  </r>
  <r>
    <n v="5404"/>
    <n v="64.069999999999993"/>
    <n v="23.41"/>
    <x v="3"/>
    <x v="3"/>
    <d v="2023-03-29T00:00:00"/>
    <s v="GASOLINA"/>
    <x v="18"/>
    <s v="VICTOR MANUEL ESPARZA GARCÍA"/>
    <s v="MIGUEL AUZA, ZAC."/>
    <s v="UED/224"/>
    <s v="TRASLADO DOCENTES IMPARTIR CLASES"/>
    <n v="349119"/>
    <n v="349271"/>
    <n v="152"/>
  </r>
  <r>
    <n v="5417"/>
    <n v="34.74"/>
    <n v="23.04"/>
    <x v="3"/>
    <x v="3"/>
    <d v="2023-03-30T00:00:00"/>
    <s v="GASOLINA"/>
    <x v="26"/>
    <s v="YASSMIN EDITH IBARRA ORDAZ"/>
    <s v="ZACATECAS, ZAC."/>
    <s v="DG/045"/>
    <s v="TRASLADAR A LOS INTEGRANTES DE LA II SESION EXTRAORDINARIA DE LA JUNTA DE GOBIERNO 2023"/>
    <n v="15426"/>
    <n v="15766"/>
    <n v="340"/>
  </r>
  <r>
    <n v="5418"/>
    <n v="12.81"/>
    <n v="23.41"/>
    <x v="3"/>
    <x v="3"/>
    <d v="2023-03-30T00:00:00"/>
    <s v="GASOLINA"/>
    <x v="22"/>
    <s v="CARLOS RIVAS AVILA"/>
    <s v="RIO GRANDE, ZAC."/>
    <s v="RM/063"/>
    <s v="LLEVAR MOBILIARIO AL SALON IMPERIAL PARA LA CEREMONIA DE GRADUACIÓN DEL ITSZN"/>
    <n v="239477"/>
    <n v="239500"/>
    <n v="23"/>
  </r>
  <r>
    <n v="5419"/>
    <n v="8.5399999999999991"/>
    <n v="23.41"/>
    <x v="3"/>
    <x v="3"/>
    <d v="2023-03-30T00:00:00"/>
    <s v="GASOLINA"/>
    <x v="7"/>
    <s v="MANUEL ESCOBEDO TORRES"/>
    <s v="RIO GRANDE, ZAC."/>
    <s v="RM/062"/>
    <s v="IR A COMPRAS"/>
    <n v="359286"/>
    <n v="359316"/>
    <n v="30"/>
  </r>
  <r>
    <n v="5420"/>
    <n v="8.5399999999999991"/>
    <n v="23.41"/>
    <x v="3"/>
    <x v="3"/>
    <d v="2023-03-30T00:00:00"/>
    <s v="GASOLINA"/>
    <x v="19"/>
    <s v="ALVARO MANZANARES SALAS"/>
    <s v="RIO GRANDE, ZAC."/>
    <s v="RM/064"/>
    <s v="LLEVAR MOBILIARIO AL SALON IMPERIAL PARA LA CEREMONIA DE GRADUACIÓN DEL ITSZN"/>
    <n v="420132"/>
    <n v="420154"/>
    <n v="22"/>
  </r>
  <r>
    <s v="S/V"/>
    <n v="0"/>
    <n v="0"/>
    <x v="3"/>
    <x v="3"/>
    <d v="2023-03-30T00:00:00"/>
    <s v="GASOLINA"/>
    <x v="18"/>
    <s v="MARCO VINICIO DELGADO MURO"/>
    <s v="MIGUEL AUZA, ZAC."/>
    <s v="UED/235"/>
    <s v="TRASLADAR DOCENTES IMPARTIR CLASES"/>
    <n v="349271"/>
    <n v="349404"/>
    <n v="133"/>
  </r>
  <r>
    <s v="S/V"/>
    <n v="0"/>
    <n v="0"/>
    <x v="3"/>
    <x v="3"/>
    <d v="2023-03-31T00:00:00"/>
    <s v="GASOLINA"/>
    <x v="23"/>
    <s v="CARLOS RIVAS AVILA"/>
    <s v="RIO GRANDE, ZAC."/>
    <s v="RM/068"/>
    <s v="LLEVAR BASURA AL TIRADERO MUNICIPAL"/>
    <n v="311768"/>
    <n v="311780"/>
    <n v="12"/>
  </r>
  <r>
    <s v="S/V"/>
    <n v="0"/>
    <n v="0"/>
    <x v="3"/>
    <x v="3"/>
    <d v="2023-03-31T00:00:00"/>
    <s v="GASOLINA"/>
    <x v="22"/>
    <s v="CESAR ROLANDO RAMIREZ LEYVA"/>
    <s v="RIO GRANDE, ZAC."/>
    <s v="RM/066"/>
    <s v="RECOGER MOBILIARIO DEL SALON IMPERIAL POR LA CEREMONIA DE GRADUACION DEL ITSZN"/>
    <n v="239500"/>
    <n v="239542"/>
    <n v="42"/>
  </r>
  <r>
    <s v="S/V"/>
    <n v="0"/>
    <n v="0"/>
    <x v="3"/>
    <x v="3"/>
    <d v="2023-03-31T00:00:00"/>
    <s v="GASOLINA"/>
    <x v="19"/>
    <s v="GUILLERMO RIVERA GALLARDO"/>
    <s v="RIO GRANDE, ZAC."/>
    <s v="RM/067"/>
    <s v="RECOGER MOBILIARIO DEL SALON IMPERIAL POR LA CEREMONIA DE GRADUACION DEL ITSZN"/>
    <n v="420154"/>
    <n v="420182"/>
    <n v="28"/>
  </r>
  <r>
    <s v="S/V"/>
    <n v="0"/>
    <n v="0"/>
    <x v="4"/>
    <x v="3"/>
    <d v="2023-04-06T00:00:00"/>
    <s v="GASOLINA"/>
    <x v="22"/>
    <s v="CESAR ROLANDO RAMÍREZ LEYVA"/>
    <s v="RIO GRANDE, ZAC."/>
    <s v="RM/069"/>
    <s v="LLEVAR LA MALLA SOMBRA A REPARACIÓN"/>
    <n v="239542"/>
    <n v="239569"/>
    <n v="27"/>
  </r>
  <r>
    <n v="5421"/>
    <n v="21.36"/>
    <n v="23.41"/>
    <x v="4"/>
    <x v="3"/>
    <d v="2023-04-10T00:00:00"/>
    <s v="GASOLINA"/>
    <x v="26"/>
    <s v="MA. TERESA RODRIGUEZ BAUTISTA"/>
    <s v="ZACATECAS , ZAC."/>
    <s v="ADM/019"/>
    <s v="ENTREGAR INFORMACIÓN CORRESPONDIENTE A LA AUDITORIA U080 EN SEFIN ASÍ COMO SOLICITAR PRORROGA DE LA INFORMACIÓN SOLICITADA POR EL IZAI"/>
    <n v="15766"/>
    <n v="16065"/>
    <n v="299"/>
  </r>
  <r>
    <n v="5422"/>
    <n v="51.26"/>
    <n v="23.41"/>
    <x v="4"/>
    <x v="3"/>
    <d v="2023-04-10T00:00:00"/>
    <s v="GASOLINA"/>
    <x v="18"/>
    <s v="FCO. JAVIER CRUZ GUILLEN"/>
    <s v="LA LAGUNA, NIEVES, ZAC."/>
    <s v="IIA/009"/>
    <s v="TRASLADO DE ALUMNOS DE 2o. SEM. DE LA CARRERA DE IIA AL SEPELIO DEL ALUMNO JORGE ANTONIO OCHOA AGÜERO ALUMNO DE ESTE INSTITUTO "/>
    <n v="349404"/>
    <n v="349622"/>
    <n v="218"/>
  </r>
  <r>
    <n v="5423"/>
    <n v="8.5399999999999991"/>
    <n v="23.41"/>
    <x v="4"/>
    <x v="3"/>
    <d v="2023-04-17T00:00:00"/>
    <s v="GASOLINA"/>
    <x v="19"/>
    <s v="ALVARO MANZANARES SALAS"/>
    <s v="RIO GRANDE, ZAC. "/>
    <s v="RM/070"/>
    <s v="ACUDIR A LLENAR GARRAFONES DE AGUA PURIFICADA"/>
    <n v="420182"/>
    <n v="420206"/>
    <n v="24"/>
  </r>
  <r>
    <s v="S/V"/>
    <n v="0"/>
    <n v="0"/>
    <x v="4"/>
    <x v="3"/>
    <d v="2023-04-17T00:00:00"/>
    <s v="GASOLINA"/>
    <x v="18"/>
    <s v="HORACIO VARELA GARCÍA"/>
    <s v="MIGUEL AUZA, ZAC."/>
    <s v="UED/243"/>
    <s v="TRASLADO DOCENTES IMPARTIR CLASES"/>
    <n v="349622"/>
    <n v="349763"/>
    <n v="141"/>
  </r>
  <r>
    <s v="S/V"/>
    <n v="0"/>
    <n v="0"/>
    <x v="4"/>
    <x v="3"/>
    <d v="2023-04-18T00:00:00"/>
    <s v="GASOLINA"/>
    <x v="18"/>
    <s v="RICARDO LÓPEZ GONZÁLEZ"/>
    <s v="MIGUEL AUZA, ZAC."/>
    <s v="UED/250"/>
    <s v="TRASLADO DOCENTES IMPARTIR CLASES"/>
    <n v="349763"/>
    <n v="349896"/>
    <n v="133"/>
  </r>
  <r>
    <n v="5426"/>
    <n v="21.72"/>
    <n v="23.04"/>
    <x v="4"/>
    <x v="3"/>
    <d v="2023-04-18T00:00:00"/>
    <s v="GASOLINA"/>
    <x v="26"/>
    <s v="MA LILIA LUNA ZÚÑIGA"/>
    <s v="ZACATECAS , ZAC."/>
    <s v="DG/046"/>
    <s v="REUNIÓN DE TRABAJO CON SEFIN Y SRIA. DE EDUCACIÓN "/>
    <n v="16065"/>
    <n v="16397"/>
    <n v="332"/>
  </r>
  <r>
    <s v="S/V"/>
    <n v="0"/>
    <n v="0"/>
    <x v="4"/>
    <x v="3"/>
    <d v="2023-04-18T00:00:00"/>
    <s v="GASOLINA"/>
    <x v="7"/>
    <s v="ARTEMIO CAMACHO LIMONES"/>
    <s v="RIO GRANDE, ZAC. "/>
    <s v="RM/073"/>
    <s v="IR A COMPRAS"/>
    <n v="359316"/>
    <n v="359339"/>
    <n v="23"/>
  </r>
  <r>
    <s v="S/V"/>
    <n v="0"/>
    <n v="0"/>
    <x v="4"/>
    <x v="3"/>
    <d v="2023-04-18T00:00:00"/>
    <s v="GASOLINA"/>
    <x v="0"/>
    <s v="MA. TERESA RODRIGUEZ BAUTISTA"/>
    <s v="RIO GRANDE, ZAC. "/>
    <s v="ADM/020"/>
    <s v="SOLICTAR ESTADOS DE CUENTA DE FEBRERO Y MARZO 2022 DE LAS CTAS. 7139 Y 7160 ASI COMO LA REVISION DEL RFC EN ESTADOS DE CUENTA DEL AÑO EN CURSO"/>
    <n v="167675"/>
    <n v="167703"/>
    <n v="28"/>
  </r>
  <r>
    <n v="5427"/>
    <n v="8.5399999999999991"/>
    <n v="23.41"/>
    <x v="4"/>
    <x v="3"/>
    <d v="2023-04-18T00:00:00"/>
    <s v="GASOLINA"/>
    <x v="23"/>
    <s v="CARLOS RIVAS AVILA"/>
    <s v="RIO GRANDE, ZAC. "/>
    <s v="RM/072"/>
    <s v="LLEVAR BASURA AL TIRADERO MUNICIPAL"/>
    <n v="311780"/>
    <n v="311797"/>
    <n v="17"/>
  </r>
  <r>
    <s v="S/V"/>
    <n v="0"/>
    <n v="0"/>
    <x v="4"/>
    <x v="3"/>
    <d v="2023-04-19T00:00:00"/>
    <s v="GASOLINA"/>
    <x v="0"/>
    <s v="FCO. JAVIER CRUZ GUILLEN"/>
    <s v="RIO GRANDE, ZAC. "/>
    <s v="DG/047"/>
    <s v="ASISTIR A REUNION ORDINARIA DEL CONSEJO DISTRITAL PARA EL DESARROLLO RURAL SUSTENTABLE DE RIO GRANDE, QUE SE LLEVARÁ A CABO EN EL SALON EJIDAL DE MIGUEL AUZA, ZAC."/>
    <n v="167703"/>
    <n v="167834"/>
    <n v="131"/>
  </r>
  <r>
    <s v="S/V"/>
    <n v="0"/>
    <n v="0"/>
    <x v="4"/>
    <x v="3"/>
    <d v="2023-04-19T00:00:00"/>
    <s v="GASOLINA"/>
    <x v="19"/>
    <s v="ALVARO MANZANARES SALAS"/>
    <s v="RIO GRANDE, ZAC. "/>
    <s v="RM/074"/>
    <s v="ACUDIR A LLENAR GARRAFONES DE AGUA PURIFICADA"/>
    <n v="420206"/>
    <n v="420230"/>
    <n v="24"/>
  </r>
  <r>
    <n v="5424"/>
    <n v="85.43"/>
    <n v="23.41"/>
    <x v="4"/>
    <x v="3"/>
    <d v="2023-04-19T00:00:00"/>
    <s v="GASOLINA"/>
    <x v="18"/>
    <s v="VICTOR MANUEL ESPARZA GARCÍA"/>
    <s v="MIGUEL AUZA, ZAC."/>
    <s v="UED/257"/>
    <s v="TRASLADO DOCENTES IMPARTIR CLASES"/>
    <n v="349896"/>
    <n v="350044"/>
    <n v="148"/>
  </r>
  <r>
    <n v="5428"/>
    <n v="21.72"/>
    <n v="23.04"/>
    <x v="4"/>
    <x v="3"/>
    <d v="2023-04-19T00:00:00"/>
    <s v="GASOLINA"/>
    <x v="26"/>
    <s v="MA LILIA LUNA ZÚÑIGA"/>
    <s v="GUADALUPE, ZAC."/>
    <s v="DG/049"/>
    <s v="REUNIÓN DE TRABAJO CON SEFIN Y SRIA. DE EDUCACIÓN "/>
    <n v="16397"/>
    <m/>
    <n v="-16397"/>
  </r>
  <r>
    <s v="S/V"/>
    <n v="0"/>
    <n v="0"/>
    <x v="4"/>
    <x v="3"/>
    <d v="2023-04-19T00:00:00"/>
    <s v="GASOLINA"/>
    <x v="7"/>
    <s v="MA. TERESA RODRIGUEZ BAUTISTA"/>
    <s v="RIO GRANDE, ZAC. "/>
    <s v="ADM/021"/>
    <s v="ACUDIR A REALIZAR ACTIVIDADES PROPIAS DEL DEPARTAMENTO, ENVIO DE DOCTOS. OFICIALES POR ESTAFETA, A SUC. BANCARIA Y AL CENTRO DE DESARROLLO COMUNITARIO PARA PROGRAMAR PLATICA PARA ALUMNOS DEL INSTITUTO."/>
    <n v="359339"/>
    <n v="359366"/>
    <n v="27"/>
  </r>
  <r>
    <s v="S/V"/>
    <n v="0"/>
    <n v="0"/>
    <x v="4"/>
    <x v="3"/>
    <d v="2023-04-20T00:00:00"/>
    <s v="GASOLINA"/>
    <x v="18"/>
    <s v="RICARDO LÓPEZ GONZÁLEZ"/>
    <s v="MIGUEL AUZA, ZAC."/>
    <s v="UED/264"/>
    <s v="TRASLADO DOCENTES IMPARTIR CLASES"/>
    <n v="350044"/>
    <n v="350177"/>
    <n v="133"/>
  </r>
  <r>
    <s v="S/V"/>
    <n v="0"/>
    <n v="0"/>
    <x v="4"/>
    <x v="3"/>
    <d v="2023-04-20T00:00:00"/>
    <s v="GASOLINA"/>
    <x v="0"/>
    <s v="MA. TERESA RODRIGUEZ BAUTISTA"/>
    <s v="RIO GRANDE, ZAC. "/>
    <s v="ADM/022"/>
    <s v="ENTREVISTA CON ALGUNOS PROVEEDORES PARA EL SERVICIO DEL INSTITUTO"/>
    <n v="167834"/>
    <n v="167862"/>
    <n v="28"/>
  </r>
  <r>
    <s v="S/V"/>
    <n v="0"/>
    <n v="0"/>
    <x v="4"/>
    <x v="3"/>
    <d v="2023-04-20T00:00:00"/>
    <s v="GASOLINA"/>
    <x v="19"/>
    <s v="ARTEMIO CAMACHO LIMONES"/>
    <s v="RIO GRANDE, ZAC. "/>
    <s v="RM/076"/>
    <s v="IR A COMPRAS Y LLEVAR DEPOSITO AL BANCO"/>
    <n v="420230"/>
    <n v="420258"/>
    <n v="28"/>
  </r>
  <r>
    <s v="S/V"/>
    <n v="0"/>
    <n v="0"/>
    <x v="4"/>
    <x v="3"/>
    <d v="2023-04-21T00:00:00"/>
    <s v="GASOLINA"/>
    <x v="19"/>
    <s v="ARTEMIO CAMACHO LIMONES"/>
    <s v="RIO GRANDE, ZAC. "/>
    <s v="RM/077"/>
    <s v="IR A COMPRAS"/>
    <n v="420258"/>
    <n v="420281"/>
    <n v="23"/>
  </r>
  <r>
    <n v="5425"/>
    <n v="12.81"/>
    <n v="23.41"/>
    <x v="4"/>
    <x v="3"/>
    <d v="2023-04-21T00:00:00"/>
    <s v="GASOLINA"/>
    <x v="22"/>
    <s v="TEODORO HERNANDEZ RIOS"/>
    <s v="MIGUEL AUZA, ZAC."/>
    <s v="UED/272"/>
    <s v="TRASLADO DOCENTES INGLES A IMPARTIR CLASES "/>
    <n v="239569"/>
    <n v="239706"/>
    <n v="137"/>
  </r>
  <r>
    <n v="5429"/>
    <n v="101.09"/>
    <n v="24.73"/>
    <x v="4"/>
    <x v="3"/>
    <d v="2023-04-21T00:00:00"/>
    <s v="DIESEL"/>
    <x v="34"/>
    <s v="MIGUEL ADAME ROMERO"/>
    <s v="SAN MARCOS, LORETO, ZAC."/>
    <s v="DG/050"/>
    <s v="TRASLADO DEL GRUPO DE DANZA Y TAMBORAZO A EVENTO CULTURAL EN EL ITSL"/>
    <m/>
    <m/>
    <n v="0"/>
  </r>
  <r>
    <s v="S/V"/>
    <n v="0"/>
    <n v="0"/>
    <x v="4"/>
    <x v="3"/>
    <d v="2023-04-21T00:00:00"/>
    <s v="GASOLINA"/>
    <x v="23"/>
    <s v="CARLOS RIVAS AVILA"/>
    <s v="RIO GRANDE, ZAC. "/>
    <s v="RM/078"/>
    <s v="LLEVAR BASURA AL TIRADERO MUNICIPAL"/>
    <n v="311797"/>
    <n v="311809"/>
    <n v="12"/>
  </r>
  <r>
    <n v="5431"/>
    <n v="12.81"/>
    <n v="23.41"/>
    <x v="4"/>
    <x v="3"/>
    <d v="2023-04-24T00:00:00"/>
    <s v="GASOLINA"/>
    <x v="19"/>
    <s v="ALVARO MANZANARES SALAS"/>
    <s v="RIO GRANDE, ZAC. "/>
    <s v="RM/079"/>
    <s v="ACUDIR A LLENAR GARRAFONES DE AGUA PURIFICADA"/>
    <n v="420281"/>
    <n v="420305"/>
    <n v="24"/>
  </r>
  <r>
    <s v="S/V"/>
    <n v="0"/>
    <n v="0"/>
    <x v="4"/>
    <x v="3"/>
    <d v="2023-04-24T00:00:00"/>
    <s v="GASOLINA"/>
    <x v="22"/>
    <s v="LORENZO ANTONIO DELGADO GUILLEN"/>
    <s v="EL FUERTE, RIO GRANDE, ZAC."/>
    <s v="SV/038"/>
    <s v="ACUDIR AL COBACH PLANTEL EL FUERTE A DAR A CONOCER A LOS ALUMNOS LA OFERTA EDUCATIVA DEL TECNM CAMPUS ZACATECAS NORTE"/>
    <n v="239706"/>
    <n v="239712"/>
    <n v="6"/>
  </r>
  <r>
    <s v="S/V"/>
    <n v="0"/>
    <n v="0"/>
    <x v="4"/>
    <x v="3"/>
    <d v="2023-04-24T00:00:00"/>
    <s v="GASOLINA"/>
    <x v="18"/>
    <s v="JUAN ANGEL ROSALES ALBA"/>
    <s v="MIGUEL AUZA, ZAC."/>
    <s v="UED/276"/>
    <s v="TRASLADO DOCENTES IMPARTIR CLASES"/>
    <n v="350177"/>
    <n v="350310"/>
    <n v="133"/>
  </r>
  <r>
    <n v="5430"/>
    <n v="17.079999999999998"/>
    <n v="23.41"/>
    <x v="4"/>
    <x v="3"/>
    <d v="2023-04-25T00:00:00"/>
    <s v="GASOLINA"/>
    <x v="22"/>
    <s v="JULIAN GARCIA ROMERO"/>
    <s v="MORONES, RIO GRANDE, ZAC."/>
    <s v="SV/045"/>
    <s v="ACUDIR AL EMSAD PLANTEL EMILIANO ZAPATA &quot;MORONES&quot;  A DAR A CONOCER A LOS ALUMNOS LA OFERTA EDUCATIVA DEL TECNM CAMPUS ZACATECAS NORTE"/>
    <n v="239712"/>
    <n v="239773"/>
    <n v="61"/>
  </r>
  <r>
    <s v="S/V"/>
    <n v="0"/>
    <n v="0"/>
    <x v="4"/>
    <x v="3"/>
    <d v="2023-04-25T00:00:00"/>
    <s v="GASOLINA"/>
    <x v="18"/>
    <s v="RICARDO LÓPEZ GONZÁLEZ"/>
    <s v="MIGUEL AUZA, ZAC."/>
    <s v="UED/282"/>
    <s v="TRASLADO DOCENTES IMPARTIR CLASES"/>
    <n v="350310"/>
    <n v="350443"/>
    <n v="133"/>
  </r>
  <r>
    <n v="5432"/>
    <n v="21.35"/>
    <n v="23.41"/>
    <x v="4"/>
    <x v="3"/>
    <d v="2023-04-25T00:00:00"/>
    <s v="GASOLINA"/>
    <x v="26"/>
    <s v="HUGO A. LETECHIPIA CHAVEZ"/>
    <s v="ZACATECAS , ZAC."/>
    <s v="DG/052"/>
    <s v="ASISTIR AL TALLER DENOMINADO PROGRAMA ANUAL DE VERIFICACIÓN DE OBLIGACIOINES DE TRANSPARENCIA "/>
    <n v="16718"/>
    <n v="17050"/>
    <n v="332"/>
  </r>
  <r>
    <s v="S/V"/>
    <n v="0"/>
    <n v="0"/>
    <x v="4"/>
    <x v="3"/>
    <d v="2023-04-25T00:00:00"/>
    <s v="GASOLINA"/>
    <x v="7"/>
    <s v="ARTEMIO CAMACHO LIMONES"/>
    <s v="RIO GRANDE, ZAC. "/>
    <s v="RM/081"/>
    <s v="IR A COMPRAS Y LLEVAR DEPOSITO AL BANCO"/>
    <n v="359366"/>
    <n v="359390"/>
    <n v="24"/>
  </r>
  <r>
    <n v="5433"/>
    <n v="85.43"/>
    <n v="23.41"/>
    <x v="4"/>
    <x v="3"/>
    <d v="2023-04-26T00:00:00"/>
    <s v="GASOLINA"/>
    <x v="18"/>
    <s v="VICTOR MANUEL ESPARZA GARCÍA"/>
    <s v="MIGUEL AUZA, ZAC."/>
    <s v="UED/291"/>
    <s v="TRASLADO DOCENTES IMPARTIR CLASES"/>
    <n v="350443"/>
    <n v="350594"/>
    <n v="151"/>
  </r>
  <r>
    <n v="5436"/>
    <n v="8.5399999999999991"/>
    <n v="23.41"/>
    <x v="4"/>
    <x v="3"/>
    <d v="2023-04-26T00:00:00"/>
    <s v="GASOLINA"/>
    <x v="19"/>
    <s v="JESUS RUIZ SEGOVIA"/>
    <s v="RIO GRANDE, ZAC. "/>
    <s v="DDC/027"/>
    <s v="ACUDIR A RIO GRANDE PARA TRASLADAR INSTRUMENTOS MUSICALES DEL GRUPO COYOTES DEL ITSZN"/>
    <n v="420305"/>
    <n v="420360"/>
    <n v="55"/>
  </r>
  <r>
    <s v="S/V"/>
    <n v="0"/>
    <n v="0"/>
    <x v="4"/>
    <x v="3"/>
    <d v="2023-04-26T00:00:00"/>
    <s v="GASOLINA"/>
    <x v="23"/>
    <s v="CARLOS RIVAS AVILA"/>
    <s v="RIO GRANDE, ZAC. "/>
    <s v="RM/082"/>
    <s v="LLEVAR BASURA AL TIRADERO MUNICIPAL"/>
    <n v="311809"/>
    <n v="311815"/>
    <n v="6"/>
  </r>
  <r>
    <s v="S/V"/>
    <n v="0"/>
    <n v="0"/>
    <x v="4"/>
    <x v="3"/>
    <d v="2023-04-26T00:00:00"/>
    <s v="GASOLINA"/>
    <x v="22"/>
    <s v="DANIEL ARREDONDO SALCEDO"/>
    <s v="RIO GRANDE, ZAC. "/>
    <s v="DDC/025"/>
    <s v="ACUDIR AL CECYTEZ PLANTEL RIO GRANDE A DAR A CONOCER A LOS ALUMNOS LA OFERTA EDUCATIVA DEL TECNM CAMPUS ZACATECAS NORTE"/>
    <n v="239773"/>
    <n v="239806"/>
    <n v="33"/>
  </r>
  <r>
    <s v="S/V"/>
    <n v="0"/>
    <n v="0"/>
    <x v="4"/>
    <x v="3"/>
    <d v="2023-04-27T00:00:00"/>
    <s v="GASOLINA"/>
    <x v="18"/>
    <s v="RICARDO LÓPEZ GONZÁLEZ"/>
    <s v="MIGUEL AUZA, ZAC."/>
    <s v="UED/299"/>
    <s v="TRASLADO DOCENTES IMPARTIR CLASES"/>
    <n v="350594"/>
    <n v="350740"/>
    <n v="146"/>
  </r>
  <r>
    <s v="S/V"/>
    <n v="0"/>
    <n v="0"/>
    <x v="4"/>
    <x v="3"/>
    <d v="2023-04-27T00:00:00"/>
    <s v="GASOLINA"/>
    <x v="19"/>
    <s v="ALVARO MANZANARES SALAS"/>
    <s v="RIO GRANDE, ZAC. "/>
    <s v="RM/083"/>
    <s v="ACUDIR A LLENAR GARRAFONES DE AGUA PURIFICADA"/>
    <n v="420360"/>
    <n v="420384"/>
    <n v="24"/>
  </r>
  <r>
    <n v="5434"/>
    <n v="12.81"/>
    <n v="23.41"/>
    <x v="4"/>
    <x v="3"/>
    <d v="2023-04-28T00:00:00"/>
    <s v="GASOLINA"/>
    <x v="22"/>
    <s v="TEODORO HERNANDEZ RIOS"/>
    <s v="MIGUEL AUZA, ZAC."/>
    <s v="UED/307"/>
    <s v="TRASLADO DOCENTES INGLES A IMPARTIR CLASES "/>
    <n v="239806"/>
    <n v="239943"/>
    <n v="137"/>
  </r>
  <r>
    <n v="5438"/>
    <n v="26.05"/>
    <n v="23.04"/>
    <x v="4"/>
    <x v="3"/>
    <d v="2023-04-28T00:00:00"/>
    <s v="GASOLINA"/>
    <x v="26"/>
    <s v="MA LILIA LUNA ZÚÑIGA"/>
    <s v="ZACATECAS , ZAC."/>
    <s v="DG/056"/>
    <s v="REUNIÓN CON SRIO. DE ECONOMÍA Y ENTREGA DE DOCUMENTOS EN LA SRIA. DE LA FUNCIÓN PÚBLICA"/>
    <n v="17050"/>
    <n v="17387"/>
    <n v="337"/>
  </r>
  <r>
    <n v="5439"/>
    <n v="17.079999999999998"/>
    <n v="23.41"/>
    <x v="4"/>
    <x v="3"/>
    <d v="2023-04-28T00:00:00"/>
    <s v="GASOLINA"/>
    <x v="7"/>
    <s v="ARTEMIO CAMACHO LIMONES"/>
    <s v="RIO GRANDE, ZAC. "/>
    <s v="RM/085"/>
    <s v="IR A COMPRAS Y LLEVAR DEPOSITO AL BANCO"/>
    <n v="359390"/>
    <n v="359425"/>
    <n v="35"/>
  </r>
  <r>
    <s v="S/V"/>
    <n v="0"/>
    <n v="0"/>
    <x v="4"/>
    <x v="3"/>
    <d v="2023-04-28T00:00:00"/>
    <s v="GASOLINA"/>
    <x v="23"/>
    <s v="CARLOS RIVAS AVILA"/>
    <s v="RIO GRANDE, ZAC. "/>
    <s v="RM/086"/>
    <s v="LLEVAR BASURA AL TIRADERO MUNICIPAL"/>
    <n v="311815"/>
    <n v="311827"/>
    <n v="12"/>
  </r>
  <r>
    <s v="S/V"/>
    <n v="0"/>
    <n v="0"/>
    <x v="4"/>
    <x v="3"/>
    <d v="2023-04-28T00:00:00"/>
    <s v="GASOLINA"/>
    <x v="7"/>
    <s v="JOSE MANUEL MORALES"/>
    <s v=" RIO GRANDE, ZAC."/>
    <s v="RF/025"/>
    <s v="REALIZAR DEPOSITOS BANCARIOS DE LA CAJA DEL ITSZN A LA SUCURSAL BBVA BANCOMER"/>
    <n v="359425"/>
    <n v="359446"/>
    <n v="21"/>
  </r>
  <r>
    <s v="S/V"/>
    <n v="0"/>
    <n v="0"/>
    <x v="4"/>
    <x v="3"/>
    <d v="2023-04-29T00:00:00"/>
    <s v="GASOLINA"/>
    <x v="0"/>
    <s v="FCO. JAVIER GONZÁLEZ GUERRERO"/>
    <s v="RIO GRANDE, ZAC. "/>
    <s v="SV47"/>
    <s v="ACUDIR AL CBTA # 20 PLANTEL RIO GRANDE A DAR A CONOCER A LOS ALUMNOS LA OFERTA EDUCATIVA DEL TECNM CAMPUS ZACATECAS NORTE"/>
    <n v="167862"/>
    <n v="167881"/>
    <n v="19"/>
  </r>
  <r>
    <s v="S/V"/>
    <n v="0"/>
    <n v="0"/>
    <x v="5"/>
    <x v="3"/>
    <d v="2023-05-02T00:00:00"/>
    <s v="GASOLINA"/>
    <x v="18"/>
    <s v="IGNACIO GÓMEZ BAEZ"/>
    <s v="MIGUEL AUZA, ZAC."/>
    <s v="UED/313"/>
    <s v="TRASLADO DOCENTES IMPARTIR CLASES"/>
    <n v="350740"/>
    <n v="350873"/>
    <n v="133"/>
  </r>
  <r>
    <s v="S/V"/>
    <n v="0"/>
    <n v="0"/>
    <x v="5"/>
    <x v="3"/>
    <d v="2023-05-02T00:00:00"/>
    <s v="GASOLINA"/>
    <x v="7"/>
    <s v="ARTEMIO CAMACHO LIMONES"/>
    <s v="RIO GRANDE, ZAC."/>
    <s v="RM/087"/>
    <s v="IR A COMPRAS"/>
    <n v="359446"/>
    <n v="359469"/>
    <n v="23"/>
  </r>
  <r>
    <n v="5441"/>
    <n v="26.05"/>
    <n v="23.04"/>
    <x v="5"/>
    <x v="3"/>
    <d v="2023-05-02T00:00:00"/>
    <s v="GASOLINA"/>
    <x v="26"/>
    <s v="MA LILIA LUNA ZUÑIGA"/>
    <s v="ZACATECAS, ZAC. "/>
    <s v="DG/057"/>
    <s v="ATENDER REUNION CON LA SUBSECRETARIA DE EDUCACIÓN"/>
    <n v="17387"/>
    <n v="17703"/>
    <n v="316"/>
  </r>
  <r>
    <s v="S/V"/>
    <n v="0"/>
    <n v="0"/>
    <x v="5"/>
    <x v="3"/>
    <d v="2023-05-03T00:00:00"/>
    <s v="GASOLINA"/>
    <x v="18"/>
    <s v="VICTOR MANUEL ESPARZA GARCÍA"/>
    <s v="MIGUEL AUZA, ZAC."/>
    <s v="UED/320"/>
    <s v="TRASLADO DOCENTES IMPARTIR CLASES"/>
    <n v="350873"/>
    <n v="351006"/>
    <n v="133"/>
  </r>
  <r>
    <n v="5443"/>
    <n v="8.5399999999999991"/>
    <n v="23.41"/>
    <x v="5"/>
    <x v="3"/>
    <d v="2023-05-03T00:00:00"/>
    <s v="GASOLINA"/>
    <x v="22"/>
    <s v="JUAN ANGEL ROSALES ALBA"/>
    <s v="GONZALEZ ORTEGA, SOM."/>
    <s v="SV/053"/>
    <s v="ACUDIR AL COLEGIO DE BACHILLERES PLANTEL GONZALEZ ORTEGA  A DAR A CONOCER A LOS ALUMNOS LA OFERTA EDUCATIVA DEL TECNM CAMPUS ZACATECAS NORTE"/>
    <n v="239943"/>
    <n v="240033"/>
    <n v="90"/>
  </r>
  <r>
    <n v="5442"/>
    <n v="92.81"/>
    <n v="24.84"/>
    <x v="5"/>
    <x v="3"/>
    <d v="2023-05-04T00:00:00"/>
    <s v="DIESEL"/>
    <x v="34"/>
    <s v="MIGUEL ADAME ROMERO"/>
    <s v="ZACATECAS, ZAC. "/>
    <s v="DDC/029"/>
    <s v="TRASLADO DEL CONTINGENTE CIVICO A LA ZONA MILITAR DE GUADALUPE, ZACATECAS PARA CAPACITACIÓN "/>
    <m/>
    <m/>
    <m/>
  </r>
  <r>
    <n v="5440"/>
    <n v="81.58"/>
    <n v="23.41"/>
    <x v="5"/>
    <x v="3"/>
    <d v="2023-05-04T00:00:00"/>
    <s v="GASOLINA"/>
    <x v="18"/>
    <s v="JAIRO ISAAC LIRA LEYVA"/>
    <s v="ZACATECAS, ZAC. "/>
    <s v="DIA/018"/>
    <s v="PARTICIPACIÓN EN EL EVENTO CREOMX ZACATECAS EDICIÓN 2023"/>
    <n v="351006"/>
    <n v="351310"/>
    <n v="304"/>
  </r>
  <r>
    <s v="S/V"/>
    <n v="0"/>
    <n v="0"/>
    <x v="5"/>
    <x v="3"/>
    <d v="2023-05-04T00:00:00"/>
    <s v="GASOLINA"/>
    <x v="0"/>
    <s v="RICARDO LÓPEZ GONZÁLEZ"/>
    <s v="MIGUEL AUZA, ZAC."/>
    <s v="UED/327"/>
    <s v="TRASLADO DOCENTES IMPARTIR CLASES"/>
    <n v="167881"/>
    <n v="168009"/>
    <n v="128"/>
  </r>
  <r>
    <s v="S/V"/>
    <n v="0"/>
    <n v="0"/>
    <x v="5"/>
    <x v="3"/>
    <d v="2023-05-04T00:00:00"/>
    <s v="GASOLINA"/>
    <x v="7"/>
    <s v="ARTEMIO CAMACHO LIMONES"/>
    <s v="RIO GRANDE, ZAC."/>
    <s v="RM/088"/>
    <s v="IR A COMPRAS"/>
    <n v="359469"/>
    <n v="359496"/>
    <n v="27"/>
  </r>
  <r>
    <s v="S/V"/>
    <n v="0"/>
    <n v="0"/>
    <x v="5"/>
    <x v="3"/>
    <d v="2023-05-04T00:00:00"/>
    <s v="GASOLINA"/>
    <x v="19"/>
    <s v="ALVARO MANZANARES SALAS"/>
    <s v="RIO GRANDE, ZAC."/>
    <s v="RM/090"/>
    <s v="ACUDIR A LLENAR GARRAFONES DE AGUA PURIFICADA"/>
    <n v="420384"/>
    <n v="420408"/>
    <n v="24"/>
  </r>
  <r>
    <s v="S/V"/>
    <n v="0"/>
    <n v="0"/>
    <x v="5"/>
    <x v="3"/>
    <d v="2023-05-04T00:00:00"/>
    <s v="GASOLINA"/>
    <x v="23"/>
    <s v="CARLOS RIVAS AVILA"/>
    <s v="RIO GRANDE, ZAC."/>
    <s v="RM/091"/>
    <s v="LLEVAR BASURA AL TIRADERO MUNICIPAL"/>
    <n v="311827"/>
    <n v="311850"/>
    <n v="23"/>
  </r>
  <r>
    <n v="5448"/>
    <n v="39.799999999999997"/>
    <n v="23.41"/>
    <x v="5"/>
    <x v="3"/>
    <d v="2023-05-08T00:00:00"/>
    <s v="GASOLINA"/>
    <x v="18"/>
    <s v="FCO. JAVIER CRUZ GUILLEN "/>
    <s v="AGUASCALIENTES "/>
    <s v="LA/008"/>
    <s v="ACUDIR A LA XVII EXPO REGIONAL EMPRENDEDORA "/>
    <n v="351310"/>
    <n v="351891"/>
    <n v="581"/>
  </r>
  <r>
    <n v="5449"/>
    <n v="12.81"/>
    <n v="23.41"/>
    <x v="5"/>
    <x v="3"/>
    <d v="2023-05-08T00:00:00"/>
    <s v="GASOLINA"/>
    <x v="7"/>
    <s v="VERENICE ABILA AGUILAR"/>
    <s v="PROGRESO DE ALFONSO MEDINA"/>
    <s v="SV/059"/>
    <s v="ACUDIR AL EMSAD PLANTEL PROGRESO Y TELEBACHILLERATO COMUNITARIO EL BARRANCO  A DAR A CONOCER A LOS ALUMNOS LA OFERTA EDUCATIVA DEL TECNM CAMPUS ZACATECAS NORTE"/>
    <n v="359496"/>
    <n v="359582"/>
    <n v="86"/>
  </r>
  <r>
    <n v="5446"/>
    <n v="21.35"/>
    <n v="23.41"/>
    <x v="5"/>
    <x v="3"/>
    <d v="2023-05-08T00:00:00"/>
    <s v="GASOLINA"/>
    <x v="0"/>
    <s v="FEDERICO GARCIA MENDOZA"/>
    <s v="MIGUEL AUZA, ZAC."/>
    <s v="UED/335"/>
    <s v="TRASLADO DOCENTES IMPARTIR CLASES"/>
    <n v="168009"/>
    <n v="168143"/>
    <n v="134"/>
  </r>
  <r>
    <n v="5447"/>
    <n v="17.079999999999998"/>
    <n v="23.41"/>
    <x v="5"/>
    <x v="3"/>
    <d v="2023-05-08T00:00:00"/>
    <s v="GASOLINA"/>
    <x v="22"/>
    <s v="JUAN ANGEL ROSALES ALBA"/>
    <s v="MIGUEL AUZA, ZAC."/>
    <s v="UED/336"/>
    <s v="TRASLADO DOCENTES IMPARTIR CLASES"/>
    <n v="240033"/>
    <n v="240171"/>
    <n v="138"/>
  </r>
  <r>
    <n v="5450"/>
    <n v="8.5399999999999991"/>
    <n v="23.41"/>
    <x v="5"/>
    <x v="3"/>
    <d v="2023-05-09T00:00:00"/>
    <s v="GASOLINA"/>
    <x v="23"/>
    <s v="CARLOS RIVAS AVILA"/>
    <s v="RIO GRANDE, ZAC."/>
    <s v="RM/092"/>
    <s v="LLEVAR BASURA AL TIRADERO MUNICIPAL"/>
    <n v="311850"/>
    <n v="311868"/>
    <n v="18"/>
  </r>
  <r>
    <s v="S/V"/>
    <n v="0"/>
    <n v="0"/>
    <x v="5"/>
    <x v="3"/>
    <d v="2023-05-09T00:00:00"/>
    <s v="GASOLINA"/>
    <x v="22"/>
    <s v="ARTEMIO CAMACHO LIMONES"/>
    <s v="RIO GRANDE, ZAC."/>
    <s v="RM/093"/>
    <s v="IR A COMPRAS Y LLEVAR DEPOSITO AL BANCO"/>
    <n v="240171"/>
    <n v="240197"/>
    <n v="26"/>
  </r>
  <r>
    <n v="5451"/>
    <n v="17.079999999999998"/>
    <n v="23.41"/>
    <x v="5"/>
    <x v="3"/>
    <d v="2023-05-11T00:00:00"/>
    <s v="GASOLINA"/>
    <x v="19"/>
    <s v="ALVARO MANZANARES SALAS"/>
    <s v="RIO GRANDE, ZAC."/>
    <s v="RM/094"/>
    <s v="ACUDIR A LLENAR GARRAFONES DE AGUA PURIFICADA"/>
    <n v="420408"/>
    <n v="420432"/>
    <n v="24"/>
  </r>
  <r>
    <n v="5454"/>
    <n v="85.43"/>
    <n v="23.41"/>
    <x v="5"/>
    <x v="3"/>
    <d v="2023-05-11T00:00:00"/>
    <s v="GASOLINA"/>
    <x v="18"/>
    <s v="RICARDO LÓPEZ GONZÁLEZ"/>
    <s v="MIGUEL AUZA, ZAC."/>
    <s v="UED/351"/>
    <s v="TRASLADO DOCENTES IMPARTIR CLASES"/>
    <n v="351891"/>
    <n v="352036"/>
    <n v="145"/>
  </r>
  <r>
    <n v="5444"/>
    <n v="26.05"/>
    <n v="23.04"/>
    <x v="5"/>
    <x v="3"/>
    <d v="2023-05-11T00:00:00"/>
    <s v="GASOLINA"/>
    <x v="26"/>
    <s v="HUGO ANTONIO LETECHIPIA CHÁVEZ"/>
    <s v="ZACATECAS, ZAC. "/>
    <s v="DG/060"/>
    <s v="ATENDER EVENTO ORGANIZADO POR LA SECRETARÍA DE LA FUNCIÓN PÚBLICA, INAI E IZAI EN EL AUDITORIO DEL COZCYT"/>
    <n v="17703"/>
    <n v="18002"/>
    <n v="299"/>
  </r>
  <r>
    <n v="5457"/>
    <n v="8.5399999999999991"/>
    <n v="23.41"/>
    <x v="5"/>
    <x v="3"/>
    <d v="2023-05-12T00:00:00"/>
    <s v="GASOLINA"/>
    <x v="23"/>
    <s v="CARLOS RIVAS AVILA"/>
    <s v="RIO GRANDE, ZAC."/>
    <s v="RM/096"/>
    <s v="LLEVAR BASURA AL TIRADERO MUNICIPAL"/>
    <n v="311868"/>
    <n v="311889"/>
    <n v="21"/>
  </r>
  <r>
    <n v="5453"/>
    <n v="12.81"/>
    <n v="23.41"/>
    <x v="5"/>
    <x v="3"/>
    <d v="2023-05-12T00:00:00"/>
    <s v="GASOLINA"/>
    <x v="22"/>
    <s v="TEODORO HERNANDEZ RIOS"/>
    <s v="MIGUEL AUZA, ZAC."/>
    <s v="UED/359"/>
    <s v="TRASLADO DOCENTES INGLES A IMPARTIR CLASES "/>
    <n v="240197"/>
    <n v="240353"/>
    <n v="156"/>
  </r>
  <r>
    <n v="5452"/>
    <n v="43.41"/>
    <n v="23.04"/>
    <x v="5"/>
    <x v="3"/>
    <d v="2023-05-13T00:00:00"/>
    <s v="GASOLINA"/>
    <x v="18"/>
    <s v="MANUEL IGNACIO SALAS GUZMAN"/>
    <s v="ZACATECAS, ZAC. "/>
    <s v="LI/010"/>
    <s v="ASESORAR Y COORDINAR 2 EQUIPOS DE ALUMNOS PARA EL CONCURSO DE PROGRAMACIÓN CON SEDE EN LA UAZ SIGLO XXI"/>
    <n v="352036"/>
    <n v="352363"/>
    <n v="327"/>
  </r>
  <r>
    <n v="5458"/>
    <n v="12.81"/>
    <n v="23.41"/>
    <x v="5"/>
    <x v="3"/>
    <d v="2023-05-16T00:00:00"/>
    <s v="GASOLINA"/>
    <x v="19"/>
    <s v="ARTEMIO CAMACHO LIMONES"/>
    <s v="RIO GRANDE, ZAC."/>
    <s v="RM/097"/>
    <s v="IR A COMPRAS Y LLEVAR DEPOSITO AL BANCO"/>
    <n v="420432"/>
    <n v="420457"/>
    <n v="25"/>
  </r>
  <r>
    <s v="S/V"/>
    <n v="0"/>
    <n v="0"/>
    <x v="5"/>
    <x v="3"/>
    <d v="2023-05-17T00:00:00"/>
    <s v="GASOLINA"/>
    <x v="19"/>
    <s v="ALVARO MANZANARES SALAS"/>
    <s v="RIO GRANDE, ZAC."/>
    <s v="RM/098"/>
    <s v="ACUDIR A LLENAR GARRAFONES DE AGUA PURIFICADA"/>
    <n v="420457"/>
    <n v="420481"/>
    <n v="24"/>
  </r>
  <r>
    <s v="S/V"/>
    <n v="0"/>
    <n v="0"/>
    <x v="5"/>
    <x v="3"/>
    <d v="2023-05-17T00:00:00"/>
    <s v="GASOLINA"/>
    <x v="7"/>
    <s v="ARTEMIO CAMACHO LIMONES"/>
    <s v="RIO GRANDE, ZAC."/>
    <s v="RM/0100"/>
    <s v="IR A COMPRAS"/>
    <n v="359582"/>
    <n v="359604"/>
    <n v="22"/>
  </r>
  <r>
    <n v="5464"/>
    <n v="12.81"/>
    <n v="23.41"/>
    <x v="5"/>
    <x v="3"/>
    <d v="2023-05-17T00:00:00"/>
    <s v="GASOLINA"/>
    <x v="22"/>
    <s v="JAIRO ISAAC LIRA LEYVA"/>
    <s v="MIGUEL AUZA, ZAC."/>
    <s v="DIA/020"/>
    <s v="PROMOCION PARA LOS ALUMNOS DE UNIDAD DE MIGUEL AUZA SOBRE LA SEMANA DEL ESTUDIANTE"/>
    <n v="240353"/>
    <n v="240498"/>
    <n v="145"/>
  </r>
  <r>
    <n v="5463"/>
    <n v="26.05"/>
    <n v="23.04"/>
    <x v="5"/>
    <x v="3"/>
    <d v="2023-05-17T00:00:00"/>
    <s v="GASOLINA"/>
    <x v="26"/>
    <s v="YAHAIRA T. JIMENEZ REYES"/>
    <s v="ZACATECAS, ZAC. "/>
    <s v="PL/021"/>
    <s v="ASISTIR A CAPACITACION DEL PROGRAMA ANUAL EN MATERIA DE PSR-SSED"/>
    <n v="18002"/>
    <n v="18334"/>
    <n v="332"/>
  </r>
  <r>
    <n v="5460"/>
    <n v="17.079999999999998"/>
    <n v="23.41"/>
    <x v="5"/>
    <x v="3"/>
    <d v="2023-05-17T00:00:00"/>
    <s v="GASOLINA"/>
    <x v="0"/>
    <s v="VICTOR MANUEL ESPARZA GARCÍA"/>
    <s v="MIGUEL AUZA, ZAC."/>
    <s v="UED/372"/>
    <s v="TRASLADO DOCENTES IMPARTIR CLASES"/>
    <n v="168400"/>
    <n v="168534"/>
    <n v="134"/>
  </r>
  <r>
    <s v="S/V"/>
    <n v="0"/>
    <n v="0"/>
    <x v="5"/>
    <x v="3"/>
    <d v="2023-05-18T00:00:00"/>
    <s v="GASOLINA"/>
    <x v="0"/>
    <s v="FEDERICO GARCIA MENDOZA"/>
    <s v="MIGUEL AUZA, ZAC."/>
    <s v="UED/379"/>
    <s v="TRASLADO DOCENTES IMPARTIR CLASES"/>
    <n v="168534"/>
    <n v="168662"/>
    <n v="128"/>
  </r>
  <r>
    <n v="5465"/>
    <n v="21.35"/>
    <n v="23.41"/>
    <x v="5"/>
    <x v="3"/>
    <d v="2023-05-18T00:00:00"/>
    <s v="GASOLINA"/>
    <x v="19"/>
    <s v="ARTEMIO CAMACHO LIMONES"/>
    <s v="RIO GRANDE, ZAC."/>
    <s v="RM/101"/>
    <s v="IR A COMPRAS Y LLEVAR DEPOSITO AL BANCO"/>
    <n v="420481"/>
    <n v="420503"/>
    <n v="22"/>
  </r>
  <r>
    <n v="5462"/>
    <n v="12.81"/>
    <n v="23.41"/>
    <x v="5"/>
    <x v="3"/>
    <d v="2023-05-18T00:00:00"/>
    <s v="GASOLINA"/>
    <x v="22"/>
    <s v="LORENZO ANTONIO DELGADO GUILLEN"/>
    <m/>
    <s v="SV/061"/>
    <m/>
    <n v="240498"/>
    <n v="240606"/>
    <n v="108"/>
  </r>
  <r>
    <s v="S/V"/>
    <n v="0"/>
    <n v="0"/>
    <x v="5"/>
    <x v="3"/>
    <d v="2023-05-18T00:00:00"/>
    <s v="GASOLINA"/>
    <x v="26"/>
    <s v="YAHAIRA T. JIMENEZ REYES"/>
    <s v="ZACATECAS, ZAC. "/>
    <s v="PL/022"/>
    <s v="ASISTIR A CAPACITACION DEL PROGRAMA ANUAL EN MATERIA DE PSR-SSED"/>
    <n v="18334"/>
    <n v="18632"/>
    <n v="298"/>
  </r>
  <r>
    <s v="S/V"/>
    <n v="0"/>
    <n v="0"/>
    <x v="5"/>
    <x v="3"/>
    <d v="2023-05-18T00:00:00"/>
    <s v="DIESEL"/>
    <x v="34"/>
    <s v="MIGUEL ADAME ROMERO"/>
    <s v="MONTERREY, NL"/>
    <s v="DDC/037"/>
    <s v="TRASLADAR ALUMNOS DEL GRUPO DE DANZA DEL TECNM CAMPUS ZACATECAS NORTE PARA ASISTIR AL EVENTO NACIONAL DE ARTE Y CULTURA EN ETAPA REGIONAL "/>
    <n v="4034473"/>
    <n v="4034473"/>
    <n v="0"/>
  </r>
  <r>
    <n v="5459"/>
    <n v="80.709999999999994"/>
    <n v="24.78"/>
    <x v="5"/>
    <x v="3"/>
    <d v="2023-05-18T00:00:00"/>
    <s v="DIESEL"/>
    <x v="34"/>
    <s v="MIGUEL ADAME ROMERO"/>
    <s v="RIO GRANDE, ZAC."/>
    <s v="DIP/002"/>
    <s v="TRASLADAR ALUMNOS DEL CBTA #20 AL ITSZN PARA LA PARTICIPACIÓN AL CONCURSO DE LA CUMBRE NACIONAL DE DESARROLLO TECNOLOGICO INVESTIGACION E INNOVACION ETAPA LOCAL "/>
    <n v="0"/>
    <n v="0"/>
    <n v="0"/>
  </r>
  <r>
    <s v="S/V"/>
    <n v="0"/>
    <n v="0"/>
    <x v="5"/>
    <x v="3"/>
    <d v="2023-05-19T00:00:00"/>
    <s v="GASOLINA"/>
    <x v="23"/>
    <s v="CARLOS RIVAS AVILA"/>
    <s v="RIO GRANDE, ZAC."/>
    <s v="RM/102"/>
    <s v="LLEVAR BASURA AL TIRADERO MUNICIPAL"/>
    <n v="311889"/>
    <n v="311901"/>
    <n v="12"/>
  </r>
  <r>
    <n v="5456"/>
    <n v="12.81"/>
    <n v="23.41"/>
    <x v="5"/>
    <x v="3"/>
    <d v="2023-05-19T00:00:00"/>
    <s v="GASOLINA"/>
    <x v="22"/>
    <s v="FEDERICO GARCIA MENDOZA"/>
    <s v="MIGUEL AUZA, ZAC."/>
    <s v="UED/405"/>
    <s v="TRASLADO DOCENTES IMPARTIR CLASES"/>
    <n v="240606"/>
    <n v="240747"/>
    <n v="141"/>
  </r>
  <r>
    <s v="S/V"/>
    <n v="0"/>
    <n v="0"/>
    <x v="5"/>
    <x v="3"/>
    <d v="2023-05-22T00:00:00"/>
    <s v="GASOLINA"/>
    <x v="7"/>
    <s v="YAHAIRA T. JIMENEZ REYES"/>
    <s v="RIO GRANDE, ZAC."/>
    <s v="PL/023"/>
    <s v="ACUDIR A ENTREGAR OFICIO A LA COORDINACION ESPECIALIZADO DE SERVICIOS DE SALUD"/>
    <n v="359604"/>
    <n v="359628"/>
    <n v="24"/>
  </r>
  <r>
    <n v="5466"/>
    <n v="12.81"/>
    <n v="23.41"/>
    <x v="5"/>
    <x v="3"/>
    <d v="2023-05-22T00:00:00"/>
    <s v="GASOLINA"/>
    <x v="26"/>
    <s v="JAIRO ISAAC LIRA LEYVA"/>
    <s v="MIGUEL AUZA, ZAC."/>
    <s v="DIA/023"/>
    <s v="TRASLADAR A CONFERENCISTA C.P. FRANCISCO MARTINEZ UGARTE A LA UNIDAD DE MIGUEL AUZA, POR MOTIVO DE PLATICA POR LA SEMANA DEL ESTUDIANTE"/>
    <n v="18632"/>
    <n v="18773"/>
    <n v="141"/>
  </r>
  <r>
    <s v="S/V"/>
    <n v="0"/>
    <n v="0"/>
    <x v="5"/>
    <x v="3"/>
    <d v="2023-05-22T00:00:00"/>
    <s v="GASOLINA"/>
    <x v="18"/>
    <s v="FEDERICO GARCIA MENDOZA"/>
    <s v="MIGUEL AUZA, ZAC."/>
    <s v="UED/390"/>
    <s v="TRASLADO DOCENTES IMPARTIR CLASES"/>
    <n v="352363"/>
    <n v="352496"/>
    <n v="133"/>
  </r>
  <r>
    <n v="5470"/>
    <n v="30.39"/>
    <n v="23.04"/>
    <x v="5"/>
    <x v="3"/>
    <d v="2023-05-22T00:00:00"/>
    <s v="GASOLINA"/>
    <x v="0"/>
    <s v="MA. TERESA RODRIGUEZ BAUTISTA"/>
    <s v="ZACATECAS, ZAC. "/>
    <s v="ADM/024"/>
    <s v="ACUDIR AL LLAMADO DEL GOBERNADOR, ACUDIR A LAS INSTALACIONES DEL INCUFIDEZ A RECOGER MATERIAL Y PASAR A LA SUCURSAL DE CITIBANAMEX EN FRESNILLO PARA RFEVISAR EL RECURSO DE CUENTA BANCARIA DEL PRODEP"/>
    <n v="168662"/>
    <n v="168973"/>
    <n v="311"/>
  </r>
  <r>
    <s v="S/V"/>
    <n v="0"/>
    <n v="0"/>
    <x v="5"/>
    <x v="3"/>
    <d v="2023-05-23T00:00:00"/>
    <s v="GASOLINA"/>
    <x v="19"/>
    <s v="ALVARO MANZANARES SALAS"/>
    <s v="RIO GRANDE, ZAC."/>
    <s v="RM/104"/>
    <s v="ACUDIR A LLENAR GARRAFONES DE AGUA PURIFICADA"/>
    <n v="420503"/>
    <n v="420527"/>
    <n v="24"/>
  </r>
  <r>
    <n v="5469"/>
    <n v="8.5399999999999991"/>
    <n v="23.41"/>
    <x v="5"/>
    <x v="3"/>
    <d v="2023-05-23T00:00:00"/>
    <s v="GASOLINA"/>
    <x v="7"/>
    <s v="ARTEMIO CAMACHO LIMONES"/>
    <s v="RIO GRANDE, ZAC."/>
    <s v="RM/103"/>
    <s v="IR A COMPRAS Y LLEVAR DEPOSITO AL BANCO"/>
    <n v="359628"/>
    <n v="359652"/>
    <n v="24"/>
  </r>
  <r>
    <n v="5472"/>
    <n v="12.81"/>
    <n v="23.41"/>
    <x v="5"/>
    <x v="3"/>
    <d v="2023-05-23T00:00:00"/>
    <s v="GASOLINA"/>
    <x v="23"/>
    <s v="CARLOS RIVAS AVILA"/>
    <s v="RIO GRANDE, ZAC."/>
    <s v="RM/106"/>
    <s v="LLEVAR BASURA AL TIRADERO MUNICIPAL"/>
    <n v="311901"/>
    <n v="311935"/>
    <n v="34"/>
  </r>
  <r>
    <s v="S/V"/>
    <n v="0"/>
    <n v="0"/>
    <x v="5"/>
    <x v="3"/>
    <d v="2023-05-23T00:00:00"/>
    <s v="GASOLINA"/>
    <x v="0"/>
    <s v="FEDERICO GARCIA MENDOZA"/>
    <s v="MIGUEL AUZA, ZAC."/>
    <s v="UED/407"/>
    <s v="TRASLADO DOCENTES IMPARTIR CLASES"/>
    <n v="168973"/>
    <n v="169106"/>
    <n v="133"/>
  </r>
  <r>
    <s v="S/V"/>
    <n v="0"/>
    <n v="0"/>
    <x v="5"/>
    <x v="3"/>
    <d v="2023-05-24T00:00:00"/>
    <s v="GASOLINA"/>
    <x v="19"/>
    <s v="ARTEMIO CAMACHO LIMONES"/>
    <s v="RIO GRANDE, ZAC."/>
    <s v="RM/107"/>
    <s v="IR A SURTIR COMBUSTIBLE PARA LA CAPACITACION DE MANEJO DE EXTINTORES"/>
    <n v="420527"/>
    <n v="420540"/>
    <n v="13"/>
  </r>
  <r>
    <n v="5475"/>
    <n v="6.4"/>
    <n v="23.41"/>
    <x v="5"/>
    <x v="3"/>
    <d v="2023-05-24T00:00:00"/>
    <s v="GASOLINA"/>
    <x v="22"/>
    <s v="DAGOBERTO MENCHACA FAJARDO"/>
    <s v="RIO GRANDE, ZAC."/>
    <s v="DDC/040"/>
    <s v="APOYAR EN LA CARRERA PEDESTRE TRASLADANDO TODO LO NECESARIO PARA SU DESARROLLO"/>
    <n v="240747"/>
    <n v="240834"/>
    <n v="87"/>
  </r>
  <r>
    <s v="S/V"/>
    <n v="0"/>
    <n v="0"/>
    <x v="5"/>
    <x v="3"/>
    <d v="2023-05-24T00:00:00"/>
    <s v="GASOLINA"/>
    <x v="18"/>
    <s v="FEDERICO GARCIA MENDOZA"/>
    <s v="MIGUEL AUZA, ZAC."/>
    <s v="UED/398"/>
    <s v="TRASLADO DOCENTES IMPARTIR CLASES"/>
    <n v="352496"/>
    <n v="352762"/>
    <n v="266"/>
  </r>
  <r>
    <n v="5471"/>
    <n v="25.63"/>
    <n v="23.41"/>
    <x v="5"/>
    <x v="3"/>
    <d v="2023-05-24T00:00:00"/>
    <s v="GASOLINA"/>
    <x v="26"/>
    <s v="LUIS ALONSO HERRERA DIAZ"/>
    <s v="ZACATECAS, ZAC. "/>
    <s v="RM/027"/>
    <s v="ENTREGA DE LOS ESTADOS E INFORMES CONTABLES, PRESUPUESTALES, PROGRAMATICOS Y DE LOS INDICADORES DE POSTURA FISCALES DE LOS MESES DE ENERO, FEBRERO  "/>
    <n v="18773"/>
    <n v="19099"/>
    <n v="326"/>
  </r>
  <r>
    <n v="5481"/>
    <n v="21.34"/>
    <n v="23.43"/>
    <x v="5"/>
    <x v="3"/>
    <d v="2023-05-25T00:00:00"/>
    <s v="GASOLINA"/>
    <x v="19"/>
    <s v="ALVARO MANZANARES SALAS"/>
    <s v="RIO GRANDE, ZAC."/>
    <s v="RM/108"/>
    <s v="ACUDIR A LLENAR GARRAFONES DE AGUA PURIFICADA"/>
    <n v="420540"/>
    <n v="420564"/>
    <n v="24"/>
  </r>
  <r>
    <n v="5480"/>
    <n v="12.81"/>
    <n v="23.41"/>
    <x v="5"/>
    <x v="3"/>
    <d v="2023-05-25T00:00:00"/>
    <s v="GASOLINA"/>
    <x v="22"/>
    <s v="FEDERICO GARCIA MENDOZA"/>
    <s v="MIGUEL AUZA, ZAC."/>
    <s v="UED/416"/>
    <s v="TRASLADO DOCENTES IMPARTIR CLASES"/>
    <n v="240834"/>
    <n v="240971"/>
    <n v="137"/>
  </r>
  <r>
    <n v="5468"/>
    <n v="26.1"/>
    <n v="22.99"/>
    <x v="5"/>
    <x v="3"/>
    <d v="2023-05-25T00:00:00"/>
    <s v="GASOLINA"/>
    <x v="26"/>
    <s v="YAHAIRA T. JIMENEZ REYES"/>
    <s v="ZACATECAS, ZAC. "/>
    <s v="PL/024"/>
    <s v="ACUDIR A LA CAPACITACION DE REDACCION ESPECIALIZADA POR PARTE DE COEPLA"/>
    <n v="19099"/>
    <n v="19449"/>
    <n v="350"/>
  </r>
  <r>
    <n v="5467"/>
    <n v="76.67"/>
    <n v="24.78"/>
    <x v="5"/>
    <x v="3"/>
    <d v="2023-05-25T00:00:00"/>
    <s v="DIESEL"/>
    <x v="34"/>
    <s v="MIGUEL ADAME ROMERO"/>
    <s v="MIGUEL AUZA, ZAC."/>
    <s v="UED/440"/>
    <s v="TRASLADO DE ALUMNOS A ACTIVIDADES DEL FESTEJO DEL DIA DEL ESTUDIANTE EN RIO GRANDE"/>
    <n v="0"/>
    <n v="0"/>
    <n v="0"/>
  </r>
  <r>
    <s v="S/V"/>
    <n v="0"/>
    <n v="0"/>
    <x v="5"/>
    <x v="3"/>
    <d v="2023-05-26T00:00:00"/>
    <s v="GASOLINA"/>
    <x v="19"/>
    <s v="ARTEMIO CAMACHO LIMONES"/>
    <s v="RIO GRANDE, ZAC."/>
    <s v="RM/111"/>
    <s v="IR A COMPRAS Y LLEVAR DEPOSITO AL BANCO"/>
    <n v="420564"/>
    <n v="420591"/>
    <n v="27"/>
  </r>
  <r>
    <n v="5485"/>
    <n v="12.81"/>
    <n v="23.41"/>
    <x v="5"/>
    <x v="3"/>
    <d v="2023-05-26T00:00:00"/>
    <s v="GASOLINA"/>
    <x v="22"/>
    <s v="FEDERICO GARCIA MENDOZA"/>
    <s v="MIGUEL AUZA, ZAC."/>
    <s v="UED/446"/>
    <s v="TRASLADO DOCENTES INGLES A IMPARTIR CLASES "/>
    <n v="240971"/>
    <n v="241108"/>
    <n v="137"/>
  </r>
  <r>
    <s v="S/V"/>
    <n v="0"/>
    <n v="0"/>
    <x v="5"/>
    <x v="3"/>
    <d v="2023-05-26T00:00:00"/>
    <s v="GASOLINA"/>
    <x v="23"/>
    <s v="CARLOS RIVAS AVILA"/>
    <s v="RIO GRANDE, ZAC."/>
    <s v="RM/112"/>
    <s v="LLEVAR BASURA AL TIRADERO MUNICIPAL"/>
    <n v="311935"/>
    <n v="311953"/>
    <n v="18"/>
  </r>
  <r>
    <s v="5479 Y 5483"/>
    <n v="64.02"/>
    <n v="23.43"/>
    <x v="5"/>
    <x v="3"/>
    <d v="2023-05-26T00:00:00"/>
    <s v="GASOLINA"/>
    <x v="18"/>
    <s v="JAIRO ISAAC LIRA LEYVA"/>
    <s v="ZACATECAS, ZAC. "/>
    <s v="DIP/004"/>
    <s v="ASISTIR AL EVENTO DE EMPRENDIMIENTO CREO MX EN EL CENTRO PLATERO DE ZACATECAS ASI COMO TAMBIEN AL COZCYT ACOMPAÑAR ALUMNOS PARA LA ENTREGA DE BECAS"/>
    <n v="352762"/>
    <n v="353102"/>
    <n v="340"/>
  </r>
  <r>
    <n v="5478"/>
    <n v="25.63"/>
    <n v="23.41"/>
    <x v="5"/>
    <x v="3"/>
    <d v="2023-05-26T00:00:00"/>
    <s v="GASOLINA"/>
    <x v="0"/>
    <s v="FELIPE VITAL RIOS"/>
    <s v="ZACATECAS, ZAC. "/>
    <s v="IEM/002"/>
    <s v="Actualización pedagógica post pandemia, educar con valores los valores"/>
    <n v="169106"/>
    <n v="169403"/>
    <n v="297"/>
  </r>
  <r>
    <n v="5484"/>
    <n v="12.81"/>
    <n v="23.41"/>
    <x v="5"/>
    <x v="3"/>
    <d v="2023-05-26T00:00:00"/>
    <s v="GASOLINA"/>
    <x v="26"/>
    <s v="ABRAHAM ESQUIVEL SALAS"/>
    <s v="ZACATECAS, ZAC. "/>
    <s v="SPI/007"/>
    <s v="Acudir al Banco para recoger la chequera correspondiente a un beneficio PRODEP"/>
    <n v="19419"/>
    <n v="19594"/>
    <n v="175"/>
  </r>
  <r>
    <n v="5473"/>
    <n v="121.06"/>
    <n v="24.78"/>
    <x v="5"/>
    <x v="3"/>
    <d v="2023-05-25T00:00:00"/>
    <s v="GASOLINA"/>
    <x v="35"/>
    <s v="MIGUEL ADAME ROMERO"/>
    <s v="ZACATECAS, ZAC. "/>
    <s v="SE/001"/>
    <s v="TRASLADAR A ALUMNOS AL COZCYT Y CENTRO PLATERO DE ZACATECAS"/>
    <n v="0"/>
    <n v="0"/>
    <n v="0"/>
  </r>
  <r>
    <n v="5482"/>
    <n v="54.38"/>
    <n v="22.99"/>
    <x v="5"/>
    <x v="3"/>
    <d v="2023-05-27T00:00:00"/>
    <s v="GASOLINA"/>
    <x v="18"/>
    <s v="MANUEL IGNACIO SALAS GUZMAN"/>
    <s v="ZACATECAS, ZAC. "/>
    <s v="LI/011"/>
    <s v="ASESORAR Y COORDINAR 2 EQUIPOS DE ALUMNOS PARA EL CONCURSO DE PROGRAMACIÓN CON SEDE EN LA UAZ SIGLO XXI"/>
    <n v="353102"/>
    <n v="353424"/>
    <n v="322"/>
  </r>
  <r>
    <s v="S/V"/>
    <n v="0"/>
    <n v="0"/>
    <x v="5"/>
    <x v="3"/>
    <d v="2023-05-29T00:00:00"/>
    <s v="GASOLINA"/>
    <x v="18"/>
    <s v="JUAN ANGEL ROSALES ALBA"/>
    <s v="MIGUEL AUZA, ZAC."/>
    <s v="UED/419"/>
    <s v="TRASLADO DOCENTES IMPARTIR CLASES"/>
    <n v="353424"/>
    <n v="353556"/>
    <n v="132"/>
  </r>
  <r>
    <n v="5486"/>
    <n v="26.1"/>
    <n v="22.99"/>
    <x v="5"/>
    <x v="3"/>
    <d v="2023-05-29T00:00:00"/>
    <s v="GASOLINA"/>
    <x v="26"/>
    <s v="HUGO ANTONIO LETECHIPIA CHÁVEZ"/>
    <s v="ZACATECAS, ZAC. "/>
    <s v="ADM/028"/>
    <s v="ASISTIR A &quot;LAS JORNADAS REGIONALES DE TRANSPARENCIA MUNICIPAL DE CIUDADANÍA DIGITAL Y DE RENDICION DE CUENTAS&quot;"/>
    <n v="19449"/>
    <n v="19890"/>
    <n v="441"/>
  </r>
  <r>
    <s v="S/V"/>
    <n v="0"/>
    <n v="0"/>
    <x v="5"/>
    <x v="3"/>
    <d v="2023-05-30T00:00:00"/>
    <s v="GASOLINA"/>
    <x v="7"/>
    <s v="ARTEMIO CAMACHO LIMONES"/>
    <s v="RIO GRANDE, ZAC."/>
    <s v="RM/113"/>
    <s v="IR A COMPRAS Y LLEVAR DEPOSITO AL BANCO"/>
    <n v="359652"/>
    <n v="359674"/>
    <n v="22"/>
  </r>
  <r>
    <n v="5476"/>
    <n v="12.81"/>
    <n v="23.41"/>
    <x v="5"/>
    <x v="3"/>
    <d v="2023-05-30T00:00:00"/>
    <s v="GASOLINA"/>
    <x v="0"/>
    <s v="JAIRO ISAAC LIRA LEYVA"/>
    <s v="MIGUEL AUZA, ZAC."/>
    <s v="SSA/003"/>
    <s v="COORDINAR CONCURSO DE VIDEOJUEGOS EN UMA"/>
    <n v="169403"/>
    <n v="169531"/>
    <n v="128"/>
  </r>
  <r>
    <n v="5488"/>
    <n v="85.43"/>
    <n v="23.41"/>
    <x v="5"/>
    <x v="3"/>
    <d v="2023-05-30T00:00:00"/>
    <s v="GASOLINA"/>
    <x v="18"/>
    <s v="RICARDO LÓPEZ GONZÁLEZ"/>
    <s v="MIGUEL AUZA, ZAC."/>
    <s v="UED/425"/>
    <s v="TRASLADO DOCENTES IMPARTIR CLASES"/>
    <n v="353556"/>
    <n v="353695"/>
    <n v="139"/>
  </r>
  <r>
    <s v="S/V"/>
    <n v="0"/>
    <n v="0"/>
    <x v="5"/>
    <x v="3"/>
    <d v="2023-05-31T00:00:00"/>
    <s v="GASOLINA"/>
    <x v="19"/>
    <s v="ALVARO MANZANARES SALAS"/>
    <s v="RIO GRANDE, ZAC."/>
    <s v="RM/114"/>
    <s v="ACUDIR A LLENAR GARRAFONES DE AGUA PURIFICADA"/>
    <n v="420591"/>
    <n v="420615"/>
    <n v="24"/>
  </r>
  <r>
    <n v="5487"/>
    <n v="12.81"/>
    <n v="23.41"/>
    <x v="5"/>
    <x v="3"/>
    <d v="2023-05-31T00:00:00"/>
    <s v="GASOLINA"/>
    <x v="22"/>
    <s v="JUAN ANGEL ROSALES ALBA"/>
    <s v="GRAL. FCO. R. MUGUIA"/>
    <s v="SV/066"/>
    <s v="ACUDIR AL CBTA 189 PLANTEL GRAL. FCO. R. MURGUIA (NIEVES)  A DAR A CONOCER A LOS ALUMNOS LA OFERTA EDUCATIVA DEL TECNM CAMPUS ZACATECAS NORTE"/>
    <n v="241108"/>
    <n v="241178"/>
    <n v="70"/>
  </r>
  <r>
    <s v="S/V"/>
    <n v="0"/>
    <n v="0"/>
    <x v="5"/>
    <x v="3"/>
    <d v="2023-05-31T00:00:00"/>
    <s v="GASOLINA"/>
    <x v="0"/>
    <s v="MANUEL MORALES"/>
    <s v="RIO GRANDE, ZAC."/>
    <s v="RF/028"/>
    <s v="LLEVAR DEPOSITO AL BANCO"/>
    <n v="169531"/>
    <n v="169559"/>
    <n v="28"/>
  </r>
  <r>
    <n v="5489"/>
    <n v="19.57"/>
    <n v="22.99"/>
    <x v="6"/>
    <x v="3"/>
    <d v="2023-06-01T00:00:00"/>
    <s v="GASOLINA"/>
    <x v="26"/>
    <s v="YAHAIRA T. JIMENEZ REYES"/>
    <s v="ZACATECAS, ZAC. "/>
    <s v="PL/026"/>
    <s v="ASISTIR A LA CAPACITACIÓN DE REDACCIÓN ESPECIALIZADA DE COEPLA"/>
    <n v="19890"/>
    <n v="20182"/>
    <n v="292"/>
  </r>
  <r>
    <n v="5492"/>
    <n v="25.63"/>
    <n v="23.41"/>
    <x v="6"/>
    <x v="3"/>
    <d v="2023-06-01T00:00:00"/>
    <s v="GASOLINA"/>
    <x v="19"/>
    <s v="ARTEMIO CAMACHO LIMONES"/>
    <s v="RIO GRANDE, ZAC."/>
    <s v="RM/116"/>
    <s v="LLEVAR MALLA SOMBRA A MANTENIMIENTO"/>
    <n v="420615"/>
    <n v="420648"/>
    <n v="33"/>
  </r>
  <r>
    <n v="5477"/>
    <n v="4.2699999999999996"/>
    <n v="23.41"/>
    <x v="6"/>
    <x v="3"/>
    <d v="2023-06-01T00:00:00"/>
    <s v="GASOLINA"/>
    <x v="22"/>
    <s v="FCO. JAVIER GONZALEZ GUERRERO"/>
    <s v="RIO GRANDE, ZAC."/>
    <s v="SV/073"/>
    <s v="ACUDIR A LA PREPA INDEPENDENCIA PLANTEL RIO GRANDE  A DAR A CONOCER A LOS ALUMNOS LA OFERTA EDUCATIVA DEL TECNM CAMPUS ZACATECAS NORTE"/>
    <n v="241178"/>
    <n v="241211"/>
    <n v="33"/>
  </r>
  <r>
    <n v="5493"/>
    <n v="12.81"/>
    <n v="23.41"/>
    <x v="6"/>
    <x v="3"/>
    <d v="2023-06-02T00:00:00"/>
    <s v="GASOLINA"/>
    <x v="22"/>
    <s v="FEDERICO GARCIA MENDOZA"/>
    <s v="MIGUEL AUZA, ZAC."/>
    <s v="UED/455"/>
    <s v="TRASLADO DOCENTES INGLES A IMPARTIR CLASES "/>
    <n v="241211"/>
    <n v="241348"/>
    <n v="137"/>
  </r>
  <r>
    <n v="5490"/>
    <n v="12.1"/>
    <n v="24.78"/>
    <x v="6"/>
    <x v="3"/>
    <d v="2023-06-02T00:00:00"/>
    <s v="DIESEL"/>
    <x v="34"/>
    <s v="MIGUEL ADAME ROMERO"/>
    <s v="RIO GRANDE, ZAC."/>
    <s v="LI/014"/>
    <s v="TRASLADAR A PROFESORA ENCARGADA Y ALUMNOS DEL GRUPO DE 4A  DE ISC A VISITA A LA CASA HOGAR SANTA ELENA"/>
    <n v="0"/>
    <n v="0"/>
    <n v="0"/>
  </r>
  <r>
    <s v="S/V"/>
    <n v="0"/>
    <n v="0"/>
    <x v="6"/>
    <x v="3"/>
    <d v="2023-06-02T00:00:00"/>
    <s v="GASOLINA"/>
    <x v="18"/>
    <s v="YAHAIRA T. JIMENEZ REYES"/>
    <s v="ZACATECAS, ZAC. "/>
    <m/>
    <m/>
    <n v="353960"/>
    <n v="359346"/>
    <n v="5386"/>
  </r>
  <r>
    <s v="S/V"/>
    <n v="0"/>
    <n v="0"/>
    <x v="6"/>
    <x v="3"/>
    <d v="2023-06-02T00:00:00"/>
    <s v="GASOLINA"/>
    <x v="23"/>
    <s v="CARLOS RIVAS AVILA"/>
    <s v="RIO GRANDE, ZAC."/>
    <s v="RM/117"/>
    <s v="LLEVAR BASURA AL TIRADERO MUNICIPAL"/>
    <n v="311953"/>
    <n v="311964"/>
    <n v="11"/>
  </r>
  <r>
    <s v="S/V"/>
    <n v="0"/>
    <n v="0"/>
    <x v="6"/>
    <x v="3"/>
    <d v="2023-06-02T00:00:00"/>
    <s v="GASOLINA"/>
    <x v="0"/>
    <s v="ARTEMIO CAMACHO LIMONES"/>
    <s v="RIO GRANDE, ZAC."/>
    <s v="SIN OFICIO"/>
    <s v="LLEVAR A PROBAR LLANTA DE VEHICULO OFICIAL"/>
    <n v="169559"/>
    <n v="169566"/>
    <n v="7"/>
  </r>
  <r>
    <s v="S/V"/>
    <n v="0"/>
    <n v="0"/>
    <x v="6"/>
    <x v="3"/>
    <d v="2023-06-05T00:00:00"/>
    <s v="GASOLINA"/>
    <x v="18"/>
    <s v="FEDERICO GARCIA MENDOZA"/>
    <s v="MIGUEL AUZA, ZAC."/>
    <s v="UED/460"/>
    <s v="TRASLADO DOCENTES IMPARTIR CLASES"/>
    <n v="354346"/>
    <n v="354479"/>
    <n v="133"/>
  </r>
  <r>
    <n v="5495"/>
    <n v="0"/>
    <n v="0"/>
    <x v="6"/>
    <x v="3"/>
    <d v="2023-06-05T00:00:00"/>
    <s v="GASOLINA"/>
    <x v="0"/>
    <s v="LUIS ALONSO HERRERA DIAZ"/>
    <s v="ZACATECAS, ZAC. "/>
    <s v="RF/029"/>
    <s v="REALIZAR ENTREGA INFORMES DE CAJA Y FACTURAS DEL SUBSIDIO ESTATAL A LA SRIA. DE FINANZAS"/>
    <n v="169566"/>
    <n v="169904"/>
    <n v="338"/>
  </r>
  <r>
    <n v="5496"/>
    <n v="0"/>
    <n v="0"/>
    <x v="6"/>
    <x v="3"/>
    <d v="2023-06-05T00:00:00"/>
    <s v="GASOLINA"/>
    <x v="22"/>
    <s v="FCO. JAVIER CRUZ GUILLEN"/>
    <s v="RIO GRANDE, ZAC."/>
    <s v="SV/079"/>
    <s v="ACUDIR A EL EMSAD PLANTEL EL CAZADERO PROMOCIONAR LA OFERTA EDUCATIVA  DEL TECNM CAMPUS ZACATECAS NORTE"/>
    <n v="241348"/>
    <n v="241424"/>
    <n v="76"/>
  </r>
  <r>
    <s v="S/V"/>
    <n v="0"/>
    <n v="0"/>
    <x v="6"/>
    <x v="3"/>
    <d v="2023-06-06T00:00:00"/>
    <s v="GASOLINA"/>
    <x v="26"/>
    <s v="MIGUEL ANGEL SOSA"/>
    <s v="IRAPUATO, GTO."/>
    <s v="DIA/024"/>
    <s v="ASISTIR AL XLIX ASAMBLEA GENERAL ORDINARIA DE LA ASOCIACION NACIONAL DE FACULTADES Y ESCUELAS DE INGENIERIA (ANFEI)"/>
    <n v="20186"/>
    <n v="21130"/>
    <n v="944"/>
  </r>
  <r>
    <n v="5491"/>
    <n v="26.1"/>
    <n v="22.99"/>
    <x v="6"/>
    <x v="3"/>
    <d v="2023-06-06T00:00:00"/>
    <s v="GASOLINA"/>
    <x v="0"/>
    <s v="MA LILIA LUNA ZUÑIGA"/>
    <s v="ZACATECAS, ZAC."/>
    <s v="DG/068"/>
    <m/>
    <n v="169904"/>
    <n v="170215"/>
    <n v="311"/>
  </r>
  <r>
    <n v="5500"/>
    <n v="100.88"/>
    <n v="24.78"/>
    <x v="6"/>
    <x v="3"/>
    <d v="2023-06-05T00:00:00"/>
    <s v="DIESEL"/>
    <x v="34"/>
    <s v="MIGUEL ADAME ROMERO"/>
    <s v="ZACATECAS, ZAC."/>
    <s v=" LA/010"/>
    <m/>
    <n v="0"/>
    <n v="0"/>
    <n v="0"/>
  </r>
  <r>
    <s v="S/V"/>
    <n v="0"/>
    <n v="0"/>
    <x v="6"/>
    <x v="3"/>
    <d v="2023-06-06T00:00:00"/>
    <s v="GASOLINA"/>
    <x v="18"/>
    <s v="FEDERICO GARCIA MENDOZA"/>
    <s v="MIGUEL AUZA, ZAC."/>
    <s v="UED/468"/>
    <s v="TRASLADO DOCENTES IMPARTIR CLASES"/>
    <n v="354479"/>
    <n v="354612"/>
    <n v="133"/>
  </r>
  <r>
    <s v="S/V"/>
    <n v="0"/>
    <n v="0"/>
    <x v="6"/>
    <x v="3"/>
    <d v="2023-06-06T00:00:00"/>
    <s v="GASOLINA"/>
    <x v="19"/>
    <s v="ALVARO MANZANARES SALAS"/>
    <s v="RIO GRANDE, ZAC."/>
    <s v="RM/118"/>
    <s v="ACUDIR A LLENAR GARRAFONES DE AGUA PURIFICADA"/>
    <n v="420648"/>
    <n v="420672"/>
    <n v="24"/>
  </r>
  <r>
    <n v="5497"/>
    <n v="21.35"/>
    <n v="23.41"/>
    <x v="6"/>
    <x v="3"/>
    <d v="2023-06-06T00:00:00"/>
    <s v="GASOLINA"/>
    <x v="22"/>
    <s v="FCO. JAVIER GONZALEZ GUERRERO"/>
    <m/>
    <s v="SV/084"/>
    <m/>
    <n v="241437"/>
    <n v="241590"/>
    <n v="153"/>
  </r>
  <r>
    <s v="S/V"/>
    <n v="0"/>
    <n v="0"/>
    <x v="6"/>
    <x v="3"/>
    <d v="2023-06-07T00:00:00"/>
    <s v="GASOLINA"/>
    <x v="7"/>
    <s v="ARTEMIO CAMACHO LIMONES"/>
    <s v="RIO GRANDE, ZAC."/>
    <s v="RM/120"/>
    <m/>
    <n v="359675"/>
    <n v="359700"/>
    <n v="25"/>
  </r>
  <r>
    <n v="5498"/>
    <n v="17.079999999999998"/>
    <n v="23.41"/>
    <x v="6"/>
    <x v="3"/>
    <d v="2023-06-06T00:00:00"/>
    <s v="GASOLINA"/>
    <x v="22"/>
    <s v="FEDERICO GARCIA MENDOZA"/>
    <m/>
    <s v="SV/087"/>
    <m/>
    <n v="241590"/>
    <n v="241781"/>
    <n v="191"/>
  </r>
  <r>
    <n v="5801"/>
    <n v="12.81"/>
    <n v="23.41"/>
    <x v="6"/>
    <x v="3"/>
    <d v="2023-06-07T00:00:00"/>
    <s v="GASOLINA"/>
    <x v="33"/>
    <s v="ARTEMIO CAMACHO LIMONES"/>
    <s v="RIO GRANDE, ZAC."/>
    <s v="REQ. 47023"/>
    <m/>
    <n v="0"/>
    <n v="0"/>
    <n v="0"/>
  </r>
  <r>
    <n v="5804"/>
    <n v="85.43"/>
    <n v="23.41"/>
    <x v="6"/>
    <x v="3"/>
    <d v="2023-06-07T00:00:00"/>
    <s v="GASOLINA"/>
    <x v="18"/>
    <s v="VICTOR MANUEL ESPARZA GARCÍA"/>
    <s v="MIGUEL AUZA, ZAC."/>
    <s v="UED/478"/>
    <s v="TRASLADO DOCENTES IMPARTIR CLASES"/>
    <n v="354612"/>
    <n v="354752"/>
    <n v="140"/>
  </r>
  <r>
    <s v="S/V"/>
    <n v="0"/>
    <n v="0"/>
    <x v="6"/>
    <x v="3"/>
    <d v="2023-06-08T00:00:00"/>
    <s v="GASOLINA"/>
    <x v="18"/>
    <s v="FEDERICO GARCIA MENDOZA"/>
    <s v="MIGUEL AUZA, ZAC."/>
    <s v="UED/485"/>
    <s v="TRASLADO DOCENTES IMPARTIR CLASES"/>
    <n v="354752"/>
    <n v="354885"/>
    <n v="133"/>
  </r>
  <r>
    <s v="S/V"/>
    <n v="0"/>
    <n v="0"/>
    <x v="6"/>
    <x v="3"/>
    <d v="2023-06-08T00:00:00"/>
    <s v="GASOLINA"/>
    <x v="23"/>
    <s v="CARLOS RIVAS AVILA"/>
    <s v="RIO GRANDE, ZAC."/>
    <s v="RM/121"/>
    <s v="LLEVAR BASURA AL TIRADERO MUNICIPAL"/>
    <n v="311964"/>
    <n v="311976"/>
    <n v="12"/>
  </r>
  <r>
    <n v="5802"/>
    <n v="26.1"/>
    <n v="22.99"/>
    <x v="6"/>
    <x v="3"/>
    <d v="2023-06-08T00:00:00"/>
    <s v="GASOLINA"/>
    <x v="0"/>
    <s v="YAHAIRA T. JIMENEZ REYES"/>
    <s v="ZACATECAS, ZAC."/>
    <s v="PL/028"/>
    <m/>
    <n v="170215"/>
    <n v="170525"/>
    <n v="310"/>
  </r>
  <r>
    <s v="S/V"/>
    <n v="0"/>
    <n v="0"/>
    <x v="6"/>
    <x v="3"/>
    <d v="2023-06-08T00:00:00"/>
    <s v="GASOLINA"/>
    <x v="22"/>
    <s v="VICTOR MANUEL ESPARZA GARCÍA"/>
    <m/>
    <s v="SV/097"/>
    <m/>
    <n v="241781"/>
    <n v="241805"/>
    <n v="24"/>
  </r>
  <r>
    <n v="5803"/>
    <n v="174.28"/>
    <n v="24.78"/>
    <x v="6"/>
    <x v="3"/>
    <d v="2023-06-08T00:00:00"/>
    <s v="DIESEL"/>
    <x v="34"/>
    <s v="MIGUEL ADAME ROMERO"/>
    <s v="AGUASCALIENTES "/>
    <s v="LCO/004"/>
    <s v="TRASLADAR A 34 ALUMNOS DE 8o SEM. A Y B  DE LA CARRERA DE CP  Y DOCENTE LC FCO. JAVIER GLEZ. GUERRERO VIAJE DE PRACTICAS DESPACHO CONTABLE RUSSELL"/>
    <n v="0"/>
    <n v="0"/>
    <n v="0"/>
  </r>
  <r>
    <s v="S/V"/>
    <n v="0"/>
    <n v="0"/>
    <x v="6"/>
    <x v="3"/>
    <d v="2023-06-09T00:00:00"/>
    <s v="GASOLINA"/>
    <x v="7"/>
    <s v="ARTEMIO CAMACHO LIMONES"/>
    <s v="RIO GRANDE, ZAC."/>
    <s v="RM/122"/>
    <s v="IR A COMPRAS Y LLEVAR DEPOSITO AL BANCO"/>
    <n v="359700"/>
    <n v="359722"/>
    <n v="22"/>
  </r>
  <r>
    <n v="5499"/>
    <n v="6.33"/>
    <n v="23.41"/>
    <x v="6"/>
    <x v="3"/>
    <d v="2023-06-09T00:00:00"/>
    <s v="GASOLINA"/>
    <x v="0"/>
    <s v="FCO. JAVIER GONZALEZ GUERRERO"/>
    <s v="TETILLAS; RIO GRANDE, ZAC."/>
    <s v="SV/102"/>
    <s v="ACUDIR AL TELEBACHILLERATO COMUNITARIO EXHACIENDA DE TETILLAS Y PROMOCIONAR A LOS ALUMNOS DE NIVEL MEDIO SUPERIOR L AOFERTA EDUCATIVA DEL TECNM CAMPUS ZACATECAS NORTE"/>
    <n v="170525"/>
    <n v="170598"/>
    <n v="73"/>
  </r>
  <r>
    <n v="5805"/>
    <n v="12.81"/>
    <n v="23.41"/>
    <x v="6"/>
    <x v="3"/>
    <d v="2023-06-09T00:00:00"/>
    <s v="GASOLINA"/>
    <x v="22"/>
    <s v="FEDERICO GARCIA MENDOZA"/>
    <s v="MIGUEL AUZA, ZAC."/>
    <s v="UED/492"/>
    <s v="TRASLADO DOCENTES INGLES A IMPARTIR CLASES "/>
    <n v="241805"/>
    <n v="241942"/>
    <n v="137"/>
  </r>
  <r>
    <n v="5806"/>
    <n v="36.32"/>
    <n v="24.78"/>
    <x v="6"/>
    <x v="3"/>
    <d v="2023-06-09T00:00:00"/>
    <s v="DIESEL"/>
    <x v="34"/>
    <s v="MIGUEL ADAME ROMERO"/>
    <s v="EL CAZADERO; RIO GRANDE, ZAC."/>
    <s v="SV/093"/>
    <s v="TRASLADAR A LOS ALUMNOS DEL EMSAD PLANTEL EL CAZADERO A RELIZAR UN RECORRIDO EN LOS TALLERES  Y DIFERENTES ÁREAS DE LAS INSTALACIONES DEL INSTITUTO COMO PROMOCIÓN DEL MISMO"/>
    <n v="0"/>
    <n v="0"/>
    <n v="0"/>
  </r>
  <r>
    <s v="S/V"/>
    <n v="0"/>
    <n v="0"/>
    <x v="6"/>
    <x v="3"/>
    <d v="2023-06-12T00:00:00"/>
    <s v="GASOLINA"/>
    <x v="0"/>
    <s v="JUAN ANGEL ROSALES ALBA"/>
    <s v="MIGUEL AUZA, ZAC."/>
    <s v="UED/497"/>
    <s v="TRASLADO DOCENTES IMPARTIR CLASES"/>
    <n v="170598"/>
    <n v="170736"/>
    <n v="138"/>
  </r>
  <r>
    <m/>
    <m/>
    <m/>
    <x v="6"/>
    <x v="3"/>
    <d v="2023-06-12T00:00:00"/>
    <s v="GASOLINA"/>
    <x v="26"/>
    <s v="MA. TERESA RODRIGUEZ BAUTISTA"/>
    <s v="ZACATECAS, ZAC."/>
    <s v="ADM/030"/>
    <s v="ACUDIR A LA SUC. BANCARIA CITIBANAMEX A CHECAR RECURSO DE LA CUENTA PRODEP Y ATENDER CITA EN LA CD. DE ZAC. EN LA OFICINA DEL SAT"/>
    <n v="21130"/>
    <n v="21462"/>
    <n v="332"/>
  </r>
  <r>
    <s v="S/V"/>
    <n v="0"/>
    <n v="0"/>
    <x v="6"/>
    <x v="3"/>
    <d v="2023-06-13T00:00:00"/>
    <s v="GASOLINA"/>
    <x v="0"/>
    <s v="FEDERICO GARCIA MENDOZA"/>
    <s v="MIGUEL AUZA, ZAC."/>
    <s v="UED/500"/>
    <s v="TRASLADO DOCENTES IMPARTIR CLASES"/>
    <n v="170736"/>
    <m/>
    <n v="-170736"/>
  </r>
  <r>
    <n v="5808"/>
    <m/>
    <m/>
    <x v="6"/>
    <x v="3"/>
    <d v="2023-06-13T00:00:00"/>
    <s v="GASOLINA"/>
    <x v="26"/>
    <s v="MA LILIA LUNA ZUÑIGA"/>
    <s v="ZACATECAS, ZAC."/>
    <s v="DG/069"/>
    <s v="ATENDER REUNION CON LA SUBSECRETARIA DE EDUCACIÓN DONDE SE TRATARÁN ASUNTOS RELACIONADOS A ESTE INSTITUTO TECNOLÓGICO"/>
    <n v="21415"/>
    <n v="21747"/>
    <n v="332"/>
  </r>
  <r>
    <n v="5809"/>
    <n v="8.5399999999999991"/>
    <n v="23.41"/>
    <x v="6"/>
    <x v="3"/>
    <d v="2023-06-13T00:00:00"/>
    <s v="GASOLINA"/>
    <x v="19"/>
    <s v="ALVARO MANZANARES SALAS"/>
    <s v="RIO GRANDE, ZAC."/>
    <s v="RM/123"/>
    <s v="ACUDIR A LLENAR GARRAFONES DE AGUA PURIFICADA"/>
    <n v="420672"/>
    <n v="420696"/>
    <n v="24"/>
  </r>
  <r>
    <n v="5810"/>
    <n v="12.81"/>
    <n v="23.41"/>
    <x v="6"/>
    <x v="3"/>
    <d v="2023-06-13T00:00:00"/>
    <s v="GASOLINA"/>
    <x v="23"/>
    <s v="CARLOS RIVAS AVILA"/>
    <s v="RIO GRANDE, ZAC."/>
    <s v="RM/125"/>
    <s v="LLEVAR BASURA AL TIRADERO MUNICIPAL"/>
    <n v="311976"/>
    <n v="312005"/>
    <n v="29"/>
  </r>
  <r>
    <n v="5811"/>
    <n v="4.2699999999999996"/>
    <n v="23.41"/>
    <x v="6"/>
    <x v="3"/>
    <d v="2023-06-14T00:00:00"/>
    <s v="GASOLINA"/>
    <x v="22"/>
    <s v="FCO. JAVIER GONZALEZ GUERRERO"/>
    <s v="RIO GRANDE, ZAC."/>
    <s v="SV/103"/>
    <s v="ACUDIR A LA PLAZA PRINCIPAL DEL MUNICIPIO DE RIO GRANDE PARA ASESORAR Y APOYAR A LOS ALUMNOS DE NIVEL MEDIO SUPERIOR A ADQUIRIR SU FICHA DE EXÁMEN DE ADMISIÓN PARA INGRESAR AL TECNM CAMPUS ZACATECAS NORTE"/>
    <n v="241942"/>
    <n v="241967"/>
    <n v="25"/>
  </r>
  <r>
    <n v="5812"/>
    <m/>
    <m/>
    <x v="6"/>
    <x v="3"/>
    <d v="2023-06-14T00:00:00"/>
    <s v="GASOLINA"/>
    <x v="36"/>
    <s v="MA LILIA LUNA ZUÑIGA"/>
    <s v="ZACATECAS, ZAC. "/>
    <s v="DG/070"/>
    <s v="ATENDER REUNION CON LA SUBSECRETARUA DE EDUCACION, DONDE SE TRATARÁN ASUNTOS RELACIONADOS CON ESTE INSTITUTO TECNOLÓGICO "/>
    <n v="21747"/>
    <n v="22080"/>
    <n v="333"/>
  </r>
  <r>
    <s v="S/V"/>
    <n v="0"/>
    <n v="0"/>
    <x v="6"/>
    <x v="3"/>
    <d v="2023-06-14T00:00:00"/>
    <s v="GASOLINA"/>
    <x v="0"/>
    <s v="FEDERICO GARCIA MENDOZA"/>
    <s v="MIGUEL AUZA, ZAC."/>
    <s v="UED/501"/>
    <s v="TRASLADO DOCENTES IMPARTIR CLASES"/>
    <n v="170864"/>
    <n v="170992"/>
    <n v="128"/>
  </r>
  <r>
    <n v="5807"/>
    <n v="25.63"/>
    <n v="23.41"/>
    <x v="6"/>
    <x v="3"/>
    <d v="2023-06-15T00:00:00"/>
    <s v="GASOLINA"/>
    <x v="26"/>
    <s v="JAIRO ISAAC LIRA LEYVA"/>
    <s v="ZACATECAS, ZAC."/>
    <s v="PL/030"/>
    <s v="ENTREGA DE CONVOCATORIA PARA LA II SESION ORDINARIA DE LA JUNTA DE GOBIERNO 2023"/>
    <n v="22080"/>
    <m/>
    <n v="-22080"/>
  </r>
  <r>
    <n v="5813"/>
    <n v="29.9"/>
    <n v="23.41"/>
    <x v="6"/>
    <x v="3"/>
    <d v="2023-06-15T00:00:00"/>
    <s v="GASOLINA"/>
    <x v="0"/>
    <s v="FEDERICO GARCIA MENDOZA"/>
    <s v="MIGUEL AUZA, ZAC."/>
    <s v="UED/504"/>
    <s v="TRASLADO DOCENTES IMPARTIR CLASES"/>
    <n v="170992"/>
    <n v="171126"/>
    <n v="134"/>
  </r>
  <r>
    <n v="5814"/>
    <n v="12.81"/>
    <n v="23.41"/>
    <x v="6"/>
    <x v="3"/>
    <d v="2023-06-15T00:00:00"/>
    <s v="GASOLINA"/>
    <x v="7"/>
    <s v="JOSE MANUEL MORALES"/>
    <s v="RIO GRANDE, ZAC."/>
    <s v="RF/030"/>
    <s v="REALIZAR DEPOSITOS DE LA CAJA DEL ITSZN A LA SUCURSAL BANCARIA BBVA"/>
    <n v="359722"/>
    <n v="359741"/>
    <n v="19"/>
  </r>
  <r>
    <s v="S/V"/>
    <n v="0"/>
    <n v="0"/>
    <x v="6"/>
    <x v="3"/>
    <d v="2023-06-15T00:00:00"/>
    <s v="GASOLINA"/>
    <x v="23"/>
    <s v="CARLOS RIVAS AVILA"/>
    <s v="RIO GRANDE, ZAC."/>
    <s v="RM/126"/>
    <s v="LLEVAR BASURA AL TIRADERO MUNICIPAL"/>
    <n v="312005"/>
    <n v="312017"/>
    <n v="12"/>
  </r>
  <r>
    <s v="S/V"/>
    <n v="0"/>
    <n v="0"/>
    <x v="6"/>
    <x v="3"/>
    <d v="2023-06-20T00:00:00"/>
    <s v="GASOLINA"/>
    <x v="31"/>
    <s v="ARTEMIO CAMACHO LIMONES"/>
    <s v="RIO GRANDE, ZAC."/>
    <s v="RM/127"/>
    <s v="IR A COMPRAS Y LLEVAR DEPOSITO AL BANCO"/>
    <n v="359741"/>
    <n v="359762"/>
    <n v="21"/>
  </r>
  <r>
    <s v="S/V"/>
    <n v="0"/>
    <n v="0"/>
    <x v="6"/>
    <x v="3"/>
    <d v="2023-06-20T00:00:00"/>
    <s v="GASOLINA"/>
    <x v="26"/>
    <s v="YAHAIRA T. JIMENEZ REYES"/>
    <s v="RIO GRANDE, ZAC."/>
    <s v="PL/031"/>
    <s v="ENTREGA DE CONVOCATORIAS PARA LA SEGUNDA REUNIÓN ORDINARIA DE LA JUNTA DE GOBIERNO"/>
    <n v="22420"/>
    <n v="22441"/>
    <n v="21"/>
  </r>
  <r>
    <s v="S/V"/>
    <n v="0"/>
    <n v="0"/>
    <x v="6"/>
    <x v="3"/>
    <d v="2023-06-21T00:00:00"/>
    <s v="GASOLINA"/>
    <x v="19"/>
    <s v="ARTEMIO CAMACHO LIMONES"/>
    <s v="RIO GRANDE, ZAC."/>
    <s v="RM/128"/>
    <s v="IR A COMPRAS"/>
    <n v="420696"/>
    <n v="420715"/>
    <n v="19"/>
  </r>
  <r>
    <n v="5815"/>
    <n v="26"/>
    <n v="23.08"/>
    <x v="6"/>
    <x v="3"/>
    <d v="2023-06-21T00:00:00"/>
    <s v="GASOLINA"/>
    <x v="26"/>
    <s v="LUIS ALONSO HERRERA DIAZ"/>
    <s v="ZACATECAS, ZAC."/>
    <s v="RF/031"/>
    <s v="RECIBIR CAPACITACIÓN DE RECURSOS FEDERALES TRANSFERIDOS  "/>
    <n v="22441"/>
    <n v="22746"/>
    <n v="305"/>
  </r>
  <r>
    <n v="5816"/>
    <n v="12.81"/>
    <n v="23.41"/>
    <x v="6"/>
    <x v="3"/>
    <d v="2023-06-21T00:00:00"/>
    <s v="GASOLINA"/>
    <x v="33"/>
    <s v="MIRIAM KARINA JUÁREZ CANALES"/>
    <s v="ITSZN"/>
    <s v="051223"/>
    <s v="GASOLINA NECESARIA PARA ATENDER ÁREAS VERDES UTILIZADA DEL 21 AL 27 DE JUNIO DEL 2023"/>
    <n v="0"/>
    <n v="0"/>
    <n v="0"/>
  </r>
  <r>
    <s v="S/V"/>
    <n v="164.56"/>
    <n v="22.48"/>
    <x v="6"/>
    <x v="3"/>
    <d v="2023-06-21T00:00:00"/>
    <s v="GASOLINA"/>
    <x v="18"/>
    <s v="RICARDO LÓPEZ GONZÁLEZ"/>
    <s v="MONTERREY, NL"/>
    <s v="SV/106"/>
    <s v="PARTICIPACIÓN EN EL XVII CONCURSO NACIONAL DE LA EXPO EMPRENDEDORA NACIONAL"/>
    <n v="354885"/>
    <n v="356153"/>
    <n v="1268"/>
  </r>
  <r>
    <s v="S/V"/>
    <n v="0"/>
    <n v="0"/>
    <x v="6"/>
    <x v="3"/>
    <d v="2023-06-23T00:00:00"/>
    <s v="GASOLINA"/>
    <x v="23"/>
    <s v="CARLOS RIVAS AVILA"/>
    <s v="RIO GRANDE, ZAC."/>
    <s v="RM/131"/>
    <s v="LLEVAR BASURA AL TIRADERO MUNICIPAL"/>
    <n v="312017"/>
    <n v="312029"/>
    <n v="12"/>
  </r>
  <r>
    <n v="5819"/>
    <n v="12.8"/>
    <n v="23.43"/>
    <x v="6"/>
    <x v="3"/>
    <d v="2023-06-23T00:00:00"/>
    <s v="GASOLINA"/>
    <x v="26"/>
    <s v="HUGO ANTONIO LETECHIPIA CHÁVEZ"/>
    <s v="MIGUEL AUZA, ZAC."/>
    <s v="DG/073"/>
    <s v="ACOMPAÑAR A LA DIRECTORA GENERAL A LA CEREMONIA DE GRADUACIÓN DEL COLEGIO DE BACHILLERES PLANTEL MIGUEL AUZA"/>
    <n v="23050"/>
    <n v="23180"/>
    <n v="130"/>
  </r>
  <r>
    <n v="5817"/>
    <n v="8.5399999999999991"/>
    <n v="23.41"/>
    <x v="6"/>
    <x v="3"/>
    <d v="2023-06-23T00:00:00"/>
    <s v="GASOLINA"/>
    <x v="19"/>
    <s v="ALVARO MANZANARES SALAS"/>
    <s v="RIO GRANDE, ZAC."/>
    <s v="RM/129"/>
    <s v="ACUDIR A LLENAR GARRAFONES DE AGUA PURIFICADA"/>
    <n v="420696"/>
    <n v="420740"/>
    <n v="44"/>
  </r>
  <r>
    <n v="5821"/>
    <n v="12.81"/>
    <n v="23.41"/>
    <x v="6"/>
    <x v="3"/>
    <d v="2023-06-24T00:00:00"/>
    <s v="GASOLINA"/>
    <x v="0"/>
    <s v="FCO. JAVIER GONZÁLEZ GUERRERO"/>
    <s v="COL. HIDALGO SOMBRERETE"/>
    <s v="DG/076"/>
    <s v="ACOMPAÑAR AL C. GOBERNADOR CONSTITUCIONAL DEL ESTADO EN SU GIRA DE TRABAJO POR LAS COMUNIDADES DE SOBRERETE, ZAC."/>
    <n v="171150"/>
    <n v="171289"/>
    <n v="139"/>
  </r>
  <r>
    <n v="5820"/>
    <n v="12.81"/>
    <n v="23.41"/>
    <x v="6"/>
    <x v="3"/>
    <d v="2023-06-24T00:00:00"/>
    <s v="GASOLINA"/>
    <x v="26"/>
    <s v="DAGOBERTO MENCHACA FAJARDO"/>
    <s v="COL. HIDALGO SOMBRERETE"/>
    <s v="DG/075"/>
    <s v="ACOMPAÑAR AL C. GOBERNADOR CONSTITUCIONAL DEL ESTADO EN SU GIRA DE TRABAJO POR LAS COMUNIDADES DE SOBRERETE, ZAC."/>
    <n v="23180"/>
    <n v="23320"/>
    <n v="140"/>
  </r>
  <r>
    <n v="5818"/>
    <n v="26"/>
    <n v="23.08"/>
    <x v="6"/>
    <x v="3"/>
    <d v="2023-06-26T00:00:00"/>
    <s v="GASOLINA"/>
    <x v="26"/>
    <s v="LUIS ALONSO HERRERA DIAZ"/>
    <s v="ZACATECAS, ZAC."/>
    <s v="RF/033"/>
    <s v="REUNIÓN CON PERSONAL DE LA ASF SOBRE EL TEMA INFORMACIÓN FALTANTE A LA AUDITORIA 2077 PROGRAMA AU080"/>
    <n v="23320"/>
    <n v="23617"/>
    <n v="297"/>
  </r>
  <r>
    <n v="5822"/>
    <n v="26"/>
    <n v="23.08"/>
    <x v="6"/>
    <x v="3"/>
    <d v="2023-06-26T00:00:00"/>
    <s v="GASOLINA"/>
    <x v="0"/>
    <s v="ALEJANDRO SALDIVAR CUELLAR"/>
    <s v="ZACATECAS, ZAC."/>
    <s v="DG/081"/>
    <s v="CONFORMACIÓN DE UN GRUPO INTERINSTITUCIONAL PARA LA PREVENCION, ATENCI+ON Y REHABILITACIÓN DE SALUD MENTAL Y ADICCIONES "/>
    <n v="171289"/>
    <n v="171694"/>
    <n v="405"/>
  </r>
  <r>
    <s v="S/V"/>
    <n v="0"/>
    <n v="0"/>
    <x v="6"/>
    <x v="3"/>
    <d v="2023-06-27T00:00:00"/>
    <s v="GASOLINA"/>
    <x v="0"/>
    <s v="YAHAIRA T. JIMENEZ REYES"/>
    <s v="RIO GRANDE, ZAC."/>
    <s v="PL/034"/>
    <s v="ENTREGA DE DOCUMENTOS OFICIALES "/>
    <n v="171694"/>
    <n v="171713"/>
    <n v="19"/>
  </r>
  <r>
    <n v="5823"/>
    <n v="12.81"/>
    <n v="23.41"/>
    <x v="6"/>
    <x v="3"/>
    <d v="2023-06-27T00:00:00"/>
    <s v="GASOLINA"/>
    <x v="7"/>
    <s v="ARTEMIO CAMACHO LIMONES"/>
    <s v="RIO GRANDE, ZAC."/>
    <s v="RF/035"/>
    <s v="REALIZAR DEPOSITOS BANCARIOS DE LA CAJA DEL ITSZN A LA SUCURSAL BBVA BANCOMER"/>
    <n v="359784"/>
    <n v="359803"/>
    <n v="19"/>
  </r>
  <r>
    <n v="5829"/>
    <n v="25.63"/>
    <n v="23.41"/>
    <x v="6"/>
    <x v="3"/>
    <d v="2023-06-27T00:00:00"/>
    <s v="GASOLINA"/>
    <x v="26"/>
    <s v="DAGOBERTO MENCHACA FAJARDO"/>
    <s v="ZACATECAS, ZAC."/>
    <s v="DDC/058"/>
    <s v="ACUDIR A CD. GOBIERNO A TRATAR ASUNTOS RELACIONADOS CON EL EVENTO DE BIENVENIDA EN AGOSTO DEL 2023"/>
    <n v="23617"/>
    <n v="23909"/>
    <n v="292"/>
  </r>
  <r>
    <s v="S/V"/>
    <n v="0"/>
    <n v="0"/>
    <x v="6"/>
    <x v="3"/>
    <d v="2023-06-28T00:00:00"/>
    <s v="GASOLINA"/>
    <x v="0"/>
    <s v="ARTEMIO CAMACHO LIMONES"/>
    <s v="RIO GRANDE, ZAC."/>
    <s v="RM/132"/>
    <s v="IR AL BANCO"/>
    <n v="171713"/>
    <n v="171735"/>
    <n v="22"/>
  </r>
  <r>
    <s v="S/V"/>
    <n v="0"/>
    <n v="0"/>
    <x v="6"/>
    <x v="3"/>
    <d v="2023-06-28T00:00:00"/>
    <s v="GASOLINA"/>
    <x v="26"/>
    <s v="JOSE MANUEL MORALES"/>
    <s v="RIO GRANDE, ZAC."/>
    <s v="RM/133"/>
    <s v="IR A COMPRAS"/>
    <n v="23914"/>
    <m/>
    <n v="-23914"/>
  </r>
  <r>
    <s v="S/V"/>
    <n v="0"/>
    <n v="0"/>
    <x v="6"/>
    <x v="3"/>
    <d v="2023-06-28T00:00:00"/>
    <s v="GASOLINA"/>
    <x v="26"/>
    <s v="GUILLERMO RIVERA GALLARDO"/>
    <s v="RIO GRANDE, ZAC."/>
    <s v="RM/134"/>
    <s v="LLEVAR A LOS AUDITORES AL CENTRO"/>
    <n v="23933"/>
    <n v="23953"/>
    <n v="20"/>
  </r>
  <r>
    <s v="S/V"/>
    <n v="0"/>
    <n v="0"/>
    <x v="6"/>
    <x v="3"/>
    <d v="2023-06-29T00:00:00"/>
    <s v="GASOLINA"/>
    <x v="0"/>
    <s v="HUGO ANTONIO LETECHIPIA CHÁVEZ"/>
    <s v="ZACATECAS, ZAC. "/>
    <s v="ADM/033"/>
    <s v="ASISTIR A LA CAPACITACIÓN DENOMINADA &quot;IMPLEMENTACIÓN EN LA PLATAFORMA NACIONAL DE TRANSPARENCIA DEL BUSCADOR DE GÉNERO&quot;"/>
    <n v="171735"/>
    <n v="172033"/>
    <n v="298"/>
  </r>
  <r>
    <s v="S/V"/>
    <n v="0"/>
    <n v="0"/>
    <x v="6"/>
    <x v="3"/>
    <d v="2023-06-29T00:00:00"/>
    <s v="GASOLINA"/>
    <x v="26"/>
    <s v="ARTEMIO CAMACHO LIMONES"/>
    <s v="RIO GRANDE, ZAC."/>
    <s v="RM/135"/>
    <s v="TRASLADO DE AUDITORES DEL CENTRO A INSTALACIONES DEL ITSZN"/>
    <n v="23953"/>
    <n v="23973"/>
    <n v="20"/>
  </r>
  <r>
    <s v="S/V"/>
    <n v="0"/>
    <n v="0"/>
    <x v="6"/>
    <x v="3"/>
    <d v="2023-06-29T00:00:00"/>
    <s v="GASOLINA"/>
    <x v="26"/>
    <s v="JOSE MANUEL MORALES"/>
    <s v="RIO GRANDE, ZAC."/>
    <s v="RM/136"/>
    <s v="TRASLADO DE AUDITORES DE LAS INSTALACIONES DEL ITSZN A LA CENTRAL CAMIONERA"/>
    <n v="23973"/>
    <n v="23989"/>
    <n v="16"/>
  </r>
  <r>
    <n v="5824"/>
    <n v="26"/>
    <n v="23.08"/>
    <x v="6"/>
    <x v="3"/>
    <d v="2023-06-30T00:00:00"/>
    <s v="GASOLINA"/>
    <x v="26"/>
    <s v="MA LILIA LUNA ZUÑIGA"/>
    <s v="ZACATECAS, ZAC."/>
    <s v="DG/083"/>
    <s v="ASISTIR AL DIALOGO COAHCYT-COZCYT HABLEMOS DE TUS DERECHOS EN EL AUDITORIO MARIE CURIE DEL CECODIC, COZCYT"/>
    <n v="23989"/>
    <n v="24326"/>
    <n v="337"/>
  </r>
  <r>
    <s v="S/V"/>
    <n v="0"/>
    <n v="0"/>
    <x v="6"/>
    <x v="3"/>
    <d v="2023-06-30T00:00:00"/>
    <s v="GASOLINA"/>
    <x v="0"/>
    <s v="JOSE MANUEL MORALES"/>
    <s v="RIO GRANDE, ZAC."/>
    <s v="RF/036"/>
    <s v="REALIZAR DEPOSITOS BANCARIOS DE LA CAJA DEL ITSZN A LA SUCURSAL BBVA BANCOMER"/>
    <n v="172033"/>
    <n v="172052"/>
    <n v="19"/>
  </r>
  <r>
    <n v="5825"/>
    <n v="76.89"/>
    <n v="23.41"/>
    <x v="6"/>
    <x v="3"/>
    <d v="2023-06-30T00:00:00"/>
    <s v="GASOLINA"/>
    <x v="18"/>
    <s v="MA LILIA LUNA ZUÑIGA"/>
    <s v="ZACATECAS, ZAC."/>
    <s v="DG/084"/>
    <s v="ASISTIR CONGRESO GOBIERNO DEL ESTADO DE ZACATECAS"/>
    <n v="356175"/>
    <n v="356490"/>
    <n v="315"/>
  </r>
  <r>
    <n v="5826"/>
    <n v="26"/>
    <n v="23.08"/>
    <x v="7"/>
    <x v="3"/>
    <d v="2023-07-04T00:00:00"/>
    <s v="GASOLINA"/>
    <x v="26"/>
    <s v="MA LILIA LUNA ZUÑIGA"/>
    <s v="ZACATECAS, ZAC."/>
    <s v="DG/085"/>
    <s v="ASISTIR A REUNIÓN DE TRABAJO EN LA SECRETARÍA DE FINANZAS"/>
    <n v="24326"/>
    <n v="24326"/>
    <n v="0"/>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r>
    <m/>
    <m/>
    <m/>
    <x v="1"/>
    <x v="1"/>
    <m/>
    <m/>
    <x v="28"/>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6E751B0-AC3B-D644-A977-2C98543FF18E}" name="TablaDinámica2"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C19" firstHeaderRow="0" firstDataRow="1" firstDataCol="1"/>
  <pivotFields count="20">
    <pivotField showAll="0">
      <items count="16">
        <item x="0"/>
        <item x="12"/>
        <item x="14"/>
        <item x="4"/>
        <item x="5"/>
        <item x="6"/>
        <item x="7"/>
        <item x="10"/>
        <item x="9"/>
        <item x="2"/>
        <item x="11"/>
        <item x="8"/>
        <item x="3"/>
        <item x="13"/>
        <item x="1"/>
        <item t="default"/>
      </items>
    </pivotField>
    <pivotField showAll="0"/>
    <pivotField axis="axisRow" showAll="0">
      <items count="16">
        <item x="9"/>
        <item x="12"/>
        <item x="2"/>
        <item x="7"/>
        <item x="8"/>
        <item x="5"/>
        <item x="0"/>
        <item x="1"/>
        <item x="4"/>
        <item x="6"/>
        <item x="14"/>
        <item x="10"/>
        <item x="11"/>
        <item x="3"/>
        <item x="13"/>
        <item t="default"/>
      </items>
    </pivotField>
    <pivotField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1">
    <field x="2"/>
  </rowFields>
  <rowItems count="16">
    <i>
      <x/>
    </i>
    <i>
      <x v="1"/>
    </i>
    <i>
      <x v="2"/>
    </i>
    <i>
      <x v="3"/>
    </i>
    <i>
      <x v="4"/>
    </i>
    <i>
      <x v="5"/>
    </i>
    <i>
      <x v="6"/>
    </i>
    <i>
      <x v="7"/>
    </i>
    <i>
      <x v="8"/>
    </i>
    <i>
      <x v="9"/>
    </i>
    <i>
      <x v="10"/>
    </i>
    <i>
      <x v="11"/>
    </i>
    <i>
      <x v="12"/>
    </i>
    <i>
      <x v="13"/>
    </i>
    <i>
      <x v="14"/>
    </i>
    <i t="grand">
      <x/>
    </i>
  </rowItems>
  <colFields count="1">
    <field x="-2"/>
  </colFields>
  <colItems count="2">
    <i>
      <x/>
    </i>
    <i i="1">
      <x v="1"/>
    </i>
  </colItems>
  <dataFields count="2">
    <dataField name="Suma de Cantidad de Equipos" fld="7" baseField="0" baseItem="0"/>
    <dataField name="Suma de KW/MES"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E028D5E-D454-E944-9D3B-B278F607D398}" name="TablaDinámica7" cacheId="3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P13" firstHeaderRow="1" firstDataRow="2" firstDataCol="1" rowPageCount="1" colPageCount="1"/>
  <pivotFields count="15">
    <pivotField showAll="0"/>
    <pivotField dataField="1" showAll="0"/>
    <pivotField showAll="0"/>
    <pivotField axis="axisRow" showAll="0">
      <items count="14">
        <item x="0"/>
        <item x="2"/>
        <item x="3"/>
        <item x="4"/>
        <item x="5"/>
        <item x="6"/>
        <item x="7"/>
        <item x="8"/>
        <item x="9"/>
        <item x="10"/>
        <item x="11"/>
        <item x="12"/>
        <item x="1"/>
        <item t="default"/>
      </items>
    </pivotField>
    <pivotField axis="axisPage" multipleItemSelectionAllowed="1" showAll="0">
      <items count="5">
        <item h="1" x="0"/>
        <item h="1" x="1"/>
        <item h="1" x="2"/>
        <item x="3"/>
        <item t="default"/>
      </items>
    </pivotField>
    <pivotField showAll="0"/>
    <pivotField showAll="0"/>
    <pivotField axis="axisCol" showAll="0">
      <items count="38">
        <item x="11"/>
        <item x="32"/>
        <item x="4"/>
        <item x="3"/>
        <item x="19"/>
        <item x="30"/>
        <item x="15"/>
        <item x="13"/>
        <item x="35"/>
        <item x="16"/>
        <item x="23"/>
        <item x="8"/>
        <item x="2"/>
        <item x="17"/>
        <item x="29"/>
        <item x="21"/>
        <item x="24"/>
        <item x="34"/>
        <item x="20"/>
        <item x="33"/>
        <item x="9"/>
        <item x="26"/>
        <item x="36"/>
        <item x="1"/>
        <item x="5"/>
        <item x="22"/>
        <item x="10"/>
        <item x="7"/>
        <item x="31"/>
        <item x="25"/>
        <item x="14"/>
        <item x="18"/>
        <item x="6"/>
        <item x="27"/>
        <item x="12"/>
        <item x="0"/>
        <item x="28"/>
        <item t="default"/>
      </items>
    </pivotField>
    <pivotField showAll="0"/>
    <pivotField showAll="0"/>
    <pivotField showAll="0"/>
    <pivotField showAll="0"/>
    <pivotField showAll="0"/>
    <pivotField showAll="0"/>
    <pivotField showAll="0"/>
  </pivotFields>
  <rowFields count="1">
    <field x="3"/>
  </rowFields>
  <rowItems count="8">
    <i>
      <x/>
    </i>
    <i>
      <x v="1"/>
    </i>
    <i>
      <x v="2"/>
    </i>
    <i>
      <x v="3"/>
    </i>
    <i>
      <x v="4"/>
    </i>
    <i>
      <x v="5"/>
    </i>
    <i>
      <x v="6"/>
    </i>
    <i t="grand">
      <x/>
    </i>
  </rowItems>
  <colFields count="1">
    <field x="7"/>
  </colFields>
  <colItems count="15">
    <i>
      <x v="1"/>
    </i>
    <i>
      <x v="4"/>
    </i>
    <i>
      <x v="8"/>
    </i>
    <i>
      <x v="10"/>
    </i>
    <i>
      <x v="17"/>
    </i>
    <i>
      <x v="19"/>
    </i>
    <i>
      <x v="20"/>
    </i>
    <i>
      <x v="21"/>
    </i>
    <i>
      <x v="22"/>
    </i>
    <i>
      <x v="25"/>
    </i>
    <i>
      <x v="27"/>
    </i>
    <i>
      <x v="28"/>
    </i>
    <i>
      <x v="31"/>
    </i>
    <i>
      <x v="35"/>
    </i>
    <i t="grand">
      <x/>
    </i>
  </colItems>
  <pageFields count="1">
    <pageField fld="4" hier="-1"/>
  </pageFields>
  <dataFields count="1">
    <dataField name="Suma de CANTIDAD LITROS" fld="1" baseField="0" baseItem="0" numFmtId="2"/>
  </dataFields>
  <formats count="3">
    <format dxfId="2">
      <pivotArea field="7" grandRow="1" collapsedLevelsAreSubtotals="1" axis="axisCol" fieldPosition="0">
        <references count="1">
          <reference field="7" count="21">
            <x v="0"/>
            <x v="2"/>
            <x v="3"/>
            <x v="4"/>
            <x v="10"/>
            <x v="11"/>
            <x v="12"/>
            <x v="13"/>
            <x v="20"/>
            <x v="21"/>
            <x v="23"/>
            <x v="24"/>
            <x v="25"/>
            <x v="27"/>
            <x v="28"/>
            <x v="30"/>
            <x v="31"/>
            <x v="32"/>
            <x v="33"/>
            <x v="35"/>
            <x v="36"/>
          </reference>
        </references>
      </pivotArea>
    </format>
    <format dxfId="1">
      <pivotArea grandRow="1" grandCol="1"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71EDB-2B97-3046-8421-564B526C7A2C}">
  <dimension ref="A3:C19"/>
  <sheetViews>
    <sheetView zoomScale="140" zoomScaleNormal="140" workbookViewId="0">
      <selection activeCell="B3" sqref="B3"/>
    </sheetView>
  </sheetViews>
  <sheetFormatPr baseColWidth="10" defaultRowHeight="16" x14ac:dyDescent="0.2"/>
  <cols>
    <col min="1" max="1" width="33.6640625" bestFit="1" customWidth="1"/>
    <col min="2" max="2" width="25.6640625" bestFit="1" customWidth="1"/>
    <col min="3" max="5" width="16.5" bestFit="1" customWidth="1"/>
    <col min="6" max="6" width="72.33203125" bestFit="1" customWidth="1"/>
    <col min="7" max="7" width="22.83203125" bestFit="1" customWidth="1"/>
    <col min="8" max="8" width="25.6640625" bestFit="1" customWidth="1"/>
    <col min="9" max="9" width="16.5" bestFit="1" customWidth="1"/>
    <col min="10" max="10" width="17.33203125" bestFit="1" customWidth="1"/>
    <col min="11" max="11" width="22.83203125" bestFit="1" customWidth="1"/>
    <col min="12" max="12" width="25.6640625" bestFit="1" customWidth="1"/>
    <col min="13" max="13" width="16.5" bestFit="1" customWidth="1"/>
    <col min="14" max="14" width="17.33203125" bestFit="1" customWidth="1"/>
    <col min="15" max="15" width="22.83203125" bestFit="1" customWidth="1"/>
    <col min="16" max="16" width="25.6640625" bestFit="1" customWidth="1"/>
    <col min="17" max="17" width="16.5" bestFit="1" customWidth="1"/>
    <col min="18" max="18" width="17.33203125" bestFit="1" customWidth="1"/>
    <col min="19" max="19" width="22.83203125" bestFit="1" customWidth="1"/>
    <col min="20" max="20" width="25.6640625" bestFit="1" customWidth="1"/>
    <col min="21" max="21" width="16.5" bestFit="1" customWidth="1"/>
    <col min="22" max="22" width="17.33203125" bestFit="1" customWidth="1"/>
    <col min="23" max="23" width="22.83203125" bestFit="1" customWidth="1"/>
    <col min="24" max="24" width="25.6640625" bestFit="1" customWidth="1"/>
    <col min="25" max="25" width="16.5" bestFit="1" customWidth="1"/>
    <col min="26" max="26" width="27.1640625" bestFit="1" customWidth="1"/>
    <col min="27" max="27" width="22.83203125" bestFit="1" customWidth="1"/>
    <col min="28" max="28" width="25.6640625" bestFit="1" customWidth="1"/>
    <col min="29" max="29" width="16.5" bestFit="1" customWidth="1"/>
    <col min="30" max="30" width="17.83203125" bestFit="1" customWidth="1"/>
    <col min="31" max="31" width="22.83203125" bestFit="1" customWidth="1"/>
    <col min="32" max="32" width="25.6640625" bestFit="1" customWidth="1"/>
    <col min="33" max="33" width="16.5" bestFit="1" customWidth="1"/>
    <col min="34" max="34" width="17.33203125" bestFit="1" customWidth="1"/>
    <col min="35" max="35" width="22.83203125" bestFit="1" customWidth="1"/>
    <col min="36" max="36" width="25.6640625" bestFit="1" customWidth="1"/>
    <col min="37" max="37" width="16.5" bestFit="1" customWidth="1"/>
    <col min="38" max="38" width="17.83203125" bestFit="1" customWidth="1"/>
    <col min="39" max="39" width="22.83203125" bestFit="1" customWidth="1"/>
    <col min="40" max="40" width="25.6640625" bestFit="1" customWidth="1"/>
    <col min="41" max="41" width="16.5" bestFit="1" customWidth="1"/>
    <col min="42" max="42" width="17.33203125" bestFit="1" customWidth="1"/>
    <col min="43" max="43" width="22.83203125" bestFit="1" customWidth="1"/>
    <col min="44" max="44" width="25.6640625" bestFit="1" customWidth="1"/>
    <col min="45" max="45" width="16.5" bestFit="1" customWidth="1"/>
    <col min="46" max="46" width="17.33203125" bestFit="1" customWidth="1"/>
    <col min="47" max="47" width="22.83203125" bestFit="1" customWidth="1"/>
    <col min="48" max="48" width="25.6640625" bestFit="1" customWidth="1"/>
    <col min="49" max="49" width="16.5" bestFit="1" customWidth="1"/>
    <col min="50" max="50" width="32.33203125" bestFit="1" customWidth="1"/>
    <col min="51" max="51" width="22.83203125" bestFit="1" customWidth="1"/>
    <col min="52" max="52" width="25.6640625" bestFit="1" customWidth="1"/>
    <col min="53" max="53" width="16.5" bestFit="1" customWidth="1"/>
    <col min="54" max="54" width="17.33203125" bestFit="1" customWidth="1"/>
    <col min="55" max="55" width="22.83203125" bestFit="1" customWidth="1"/>
    <col min="56" max="56" width="25.6640625" bestFit="1" customWidth="1"/>
    <col min="57" max="57" width="16.5" bestFit="1" customWidth="1"/>
    <col min="58" max="58" width="17.33203125" bestFit="1" customWidth="1"/>
    <col min="59" max="59" width="22.83203125" bestFit="1" customWidth="1"/>
    <col min="60" max="60" width="25.6640625" bestFit="1" customWidth="1"/>
    <col min="61" max="61" width="16.5" bestFit="1" customWidth="1"/>
    <col min="62" max="62" width="22.1640625" bestFit="1" customWidth="1"/>
    <col min="63" max="63" width="27.6640625" bestFit="1" customWidth="1"/>
    <col min="64" max="64" width="30.5" bestFit="1" customWidth="1"/>
    <col min="65" max="65" width="21.1640625" bestFit="1" customWidth="1"/>
  </cols>
  <sheetData>
    <row r="3" spans="1:3" x14ac:dyDescent="0.2">
      <c r="A3" s="243" t="s">
        <v>360</v>
      </c>
      <c r="B3" t="s">
        <v>370</v>
      </c>
      <c r="C3" t="s">
        <v>371</v>
      </c>
    </row>
    <row r="4" spans="1:3" x14ac:dyDescent="0.2">
      <c r="A4" s="244" t="s">
        <v>81</v>
      </c>
      <c r="B4" s="242">
        <v>10</v>
      </c>
      <c r="C4" s="242">
        <v>0.67424000000000006</v>
      </c>
    </row>
    <row r="5" spans="1:3" x14ac:dyDescent="0.2">
      <c r="A5" s="244" t="s">
        <v>190</v>
      </c>
      <c r="B5" s="242">
        <v>90</v>
      </c>
      <c r="C5" s="242">
        <v>0.64800000000000002</v>
      </c>
    </row>
    <row r="6" spans="1:3" x14ac:dyDescent="0.2">
      <c r="A6" s="244" t="s">
        <v>30</v>
      </c>
      <c r="B6" s="242">
        <v>31</v>
      </c>
      <c r="C6" s="242">
        <v>2.9955399999999996</v>
      </c>
    </row>
    <row r="7" spans="1:3" x14ac:dyDescent="0.2">
      <c r="A7" s="244" t="s">
        <v>77</v>
      </c>
      <c r="B7" s="242">
        <v>2</v>
      </c>
      <c r="C7" s="242">
        <v>0.02</v>
      </c>
    </row>
    <row r="8" spans="1:3" x14ac:dyDescent="0.2">
      <c r="A8" s="244" t="s">
        <v>78</v>
      </c>
      <c r="B8" s="242">
        <v>1</v>
      </c>
      <c r="C8" s="242">
        <v>1.4800000000000001E-2</v>
      </c>
    </row>
    <row r="9" spans="1:3" x14ac:dyDescent="0.2">
      <c r="A9" s="244" t="s">
        <v>62</v>
      </c>
      <c r="B9" s="242">
        <v>4</v>
      </c>
      <c r="C9" s="242">
        <v>0.67080000000000006</v>
      </c>
    </row>
    <row r="10" spans="1:3" x14ac:dyDescent="0.2">
      <c r="A10" s="244" t="s">
        <v>18</v>
      </c>
      <c r="B10" s="242">
        <v>9</v>
      </c>
      <c r="C10" s="242">
        <v>1.2516</v>
      </c>
    </row>
    <row r="11" spans="1:3" x14ac:dyDescent="0.2">
      <c r="A11" s="244" t="s">
        <v>27</v>
      </c>
      <c r="B11" s="242">
        <v>287</v>
      </c>
      <c r="C11" s="242">
        <v>11.837465559999998</v>
      </c>
    </row>
    <row r="12" spans="1:3" x14ac:dyDescent="0.2">
      <c r="A12" s="244" t="s">
        <v>51</v>
      </c>
      <c r="B12" s="242">
        <v>34</v>
      </c>
      <c r="C12" s="242">
        <v>0.99892500000000006</v>
      </c>
    </row>
    <row r="13" spans="1:3" x14ac:dyDescent="0.2">
      <c r="A13" s="244" t="s">
        <v>69</v>
      </c>
      <c r="B13" s="242">
        <v>3</v>
      </c>
      <c r="C13" s="242">
        <v>0.47520000000000001</v>
      </c>
    </row>
    <row r="14" spans="1:3" x14ac:dyDescent="0.2">
      <c r="A14" s="244" t="s">
        <v>204</v>
      </c>
      <c r="B14" s="242">
        <v>14</v>
      </c>
      <c r="C14" s="242">
        <v>0.24640000000000004</v>
      </c>
    </row>
    <row r="15" spans="1:3" x14ac:dyDescent="0.2">
      <c r="A15" s="244" t="s">
        <v>95</v>
      </c>
      <c r="B15" s="242">
        <v>49</v>
      </c>
      <c r="C15" s="242">
        <v>3.3625500000000001</v>
      </c>
    </row>
    <row r="16" spans="1:3" x14ac:dyDescent="0.2">
      <c r="A16" s="244" t="s">
        <v>153</v>
      </c>
      <c r="B16" s="242">
        <v>9</v>
      </c>
      <c r="C16" s="242">
        <v>1.0692499999999999E-3</v>
      </c>
    </row>
    <row r="17" spans="1:3" x14ac:dyDescent="0.2">
      <c r="A17" s="244" t="s">
        <v>33</v>
      </c>
      <c r="B17" s="242">
        <v>597</v>
      </c>
      <c r="C17" s="242">
        <v>7.5472379999999966</v>
      </c>
    </row>
    <row r="18" spans="1:3" x14ac:dyDescent="0.2">
      <c r="A18" s="244" t="s">
        <v>201</v>
      </c>
      <c r="B18" s="242">
        <v>123</v>
      </c>
      <c r="C18" s="242">
        <v>0.18144000000000002</v>
      </c>
    </row>
    <row r="19" spans="1:3" x14ac:dyDescent="0.2">
      <c r="A19" s="244" t="s">
        <v>361</v>
      </c>
      <c r="B19" s="242">
        <v>1263</v>
      </c>
      <c r="C19" s="242">
        <v>30.925267809999994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809C3-7B4E-6047-AF22-9D794A19233A}">
  <dimension ref="B3:L56"/>
  <sheetViews>
    <sheetView zoomScale="101" workbookViewId="0">
      <selection activeCell="L56" sqref="L56"/>
    </sheetView>
  </sheetViews>
  <sheetFormatPr baseColWidth="10" defaultRowHeight="16" x14ac:dyDescent="0.2"/>
  <cols>
    <col min="4" max="4" width="21" hidden="1" customWidth="1"/>
    <col min="5" max="6" width="19.5" customWidth="1"/>
    <col min="7" max="7" width="17.6640625" bestFit="1" customWidth="1"/>
    <col min="8" max="8" width="16.33203125" bestFit="1" customWidth="1"/>
    <col min="9" max="9" width="19.33203125" bestFit="1" customWidth="1"/>
    <col min="10" max="10" width="14.5" bestFit="1" customWidth="1"/>
    <col min="11" max="11" width="13.5" bestFit="1" customWidth="1"/>
  </cols>
  <sheetData>
    <row r="3" spans="2:11" ht="19" x14ac:dyDescent="0.2">
      <c r="B3" s="228" t="s">
        <v>353</v>
      </c>
      <c r="C3" s="248" t="s">
        <v>363</v>
      </c>
      <c r="D3" s="228" t="s">
        <v>354</v>
      </c>
      <c r="E3" s="228" t="s">
        <v>355</v>
      </c>
      <c r="F3" s="228" t="s">
        <v>356</v>
      </c>
      <c r="G3" s="228" t="s">
        <v>357</v>
      </c>
      <c r="H3" s="228" t="s">
        <v>358</v>
      </c>
      <c r="I3" s="228" t="s">
        <v>359</v>
      </c>
      <c r="J3" s="246" t="s">
        <v>364</v>
      </c>
      <c r="K3" s="247"/>
    </row>
    <row r="4" spans="2:11" x14ac:dyDescent="0.2">
      <c r="B4" s="229">
        <v>43617</v>
      </c>
      <c r="C4" s="250"/>
      <c r="D4" s="230">
        <v>3</v>
      </c>
      <c r="E4" s="230">
        <v>817</v>
      </c>
      <c r="F4" s="230">
        <v>86.77</v>
      </c>
      <c r="G4" s="230">
        <v>4</v>
      </c>
      <c r="H4" s="230">
        <v>2.3414000000000001</v>
      </c>
      <c r="I4" s="231"/>
    </row>
    <row r="5" spans="2:11" x14ac:dyDescent="0.2">
      <c r="B5" s="229">
        <v>43647</v>
      </c>
      <c r="C5" s="250"/>
      <c r="D5" s="230">
        <v>3</v>
      </c>
      <c r="E5" s="232">
        <v>802</v>
      </c>
      <c r="F5">
        <v>88.45</v>
      </c>
      <c r="G5" s="230">
        <v>4</v>
      </c>
      <c r="H5" s="230">
        <v>2.3475000000000001</v>
      </c>
      <c r="I5" s="233">
        <v>1883</v>
      </c>
    </row>
    <row r="6" spans="2:11" x14ac:dyDescent="0.2">
      <c r="B6" s="229">
        <v>43678</v>
      </c>
      <c r="C6" s="250"/>
      <c r="D6" s="230">
        <v>1</v>
      </c>
      <c r="E6" s="232">
        <v>59</v>
      </c>
      <c r="F6" s="230">
        <v>99.99</v>
      </c>
      <c r="G6" s="230">
        <v>0</v>
      </c>
      <c r="H6" s="234">
        <v>2.3921999999999999</v>
      </c>
      <c r="I6" s="233">
        <v>731</v>
      </c>
    </row>
    <row r="7" spans="2:11" x14ac:dyDescent="0.2">
      <c r="B7" s="229">
        <v>43709</v>
      </c>
      <c r="C7" s="250"/>
      <c r="D7" s="230">
        <v>1</v>
      </c>
      <c r="E7" s="232">
        <v>202</v>
      </c>
      <c r="F7" s="230">
        <v>75.349999999999994</v>
      </c>
      <c r="G7" s="230">
        <v>1</v>
      </c>
      <c r="H7">
        <v>4.6285999999999996</v>
      </c>
      <c r="I7" s="233">
        <v>982</v>
      </c>
    </row>
    <row r="8" spans="2:11" x14ac:dyDescent="0.2">
      <c r="B8" s="229">
        <v>43739</v>
      </c>
      <c r="C8" s="250"/>
      <c r="D8" s="230">
        <v>2</v>
      </c>
      <c r="E8" s="232">
        <v>418</v>
      </c>
      <c r="F8" s="230">
        <v>86.63</v>
      </c>
      <c r="G8" s="230">
        <v>2</v>
      </c>
      <c r="H8" s="234">
        <v>3.1320000000000001</v>
      </c>
      <c r="I8" s="233">
        <v>1309</v>
      </c>
    </row>
    <row r="9" spans="2:11" x14ac:dyDescent="0.2">
      <c r="B9" s="229">
        <v>43770</v>
      </c>
      <c r="C9" s="250"/>
      <c r="D9" s="230">
        <v>2</v>
      </c>
      <c r="E9" s="232">
        <v>499</v>
      </c>
      <c r="F9" s="230">
        <v>86.38</v>
      </c>
      <c r="G9" s="230">
        <v>2</v>
      </c>
      <c r="H9" s="234">
        <v>2.7418999999999998</v>
      </c>
      <c r="I9" s="233">
        <v>1368</v>
      </c>
    </row>
    <row r="10" spans="2:11" x14ac:dyDescent="0.2">
      <c r="B10" s="229">
        <v>43800</v>
      </c>
      <c r="C10" s="250"/>
      <c r="D10" s="230">
        <v>1</v>
      </c>
      <c r="E10" s="232">
        <v>272</v>
      </c>
      <c r="F10" s="230">
        <v>85.22</v>
      </c>
      <c r="G10" s="230">
        <v>1</v>
      </c>
      <c r="H10" s="234">
        <v>3.4803000000000002</v>
      </c>
      <c r="I10" s="233">
        <v>947</v>
      </c>
    </row>
    <row r="11" spans="2:11" x14ac:dyDescent="0.2">
      <c r="B11" s="229">
        <v>43831</v>
      </c>
      <c r="C11" s="251"/>
      <c r="D11" s="235">
        <v>1</v>
      </c>
      <c r="E11" s="236">
        <v>133</v>
      </c>
      <c r="F11" s="235">
        <v>85.98</v>
      </c>
      <c r="G11" s="235">
        <v>1</v>
      </c>
      <c r="H11" s="237">
        <v>6.3486000000000002</v>
      </c>
      <c r="I11" s="238"/>
    </row>
    <row r="12" spans="2:11" x14ac:dyDescent="0.2">
      <c r="B12" s="229">
        <v>43862</v>
      </c>
      <c r="C12" s="251"/>
      <c r="D12" s="235">
        <v>1</v>
      </c>
      <c r="E12" s="236">
        <v>283</v>
      </c>
      <c r="F12" s="235">
        <v>85.59</v>
      </c>
      <c r="G12" s="235">
        <v>1</v>
      </c>
      <c r="H12" s="237">
        <v>3.4405999999999999</v>
      </c>
      <c r="I12" s="238"/>
    </row>
    <row r="13" spans="2:11" x14ac:dyDescent="0.2">
      <c r="B13" s="229">
        <v>43891</v>
      </c>
      <c r="C13" s="251"/>
      <c r="D13" s="235">
        <v>2</v>
      </c>
      <c r="E13" s="236">
        <v>496</v>
      </c>
      <c r="F13" s="235">
        <v>86.2</v>
      </c>
      <c r="G13" s="235">
        <v>2</v>
      </c>
      <c r="H13" s="237">
        <v>2.8210000000000002</v>
      </c>
      <c r="I13" s="238"/>
    </row>
    <row r="14" spans="2:11" x14ac:dyDescent="0.2">
      <c r="B14" s="229">
        <v>43922</v>
      </c>
      <c r="C14" s="251"/>
      <c r="D14" s="235">
        <v>2</v>
      </c>
      <c r="E14" s="236">
        <v>457</v>
      </c>
      <c r="F14" s="235">
        <v>86.43</v>
      </c>
      <c r="G14" s="235">
        <v>2</v>
      </c>
      <c r="H14" s="237">
        <v>2.9876999999999998</v>
      </c>
      <c r="I14" s="238"/>
    </row>
    <row r="15" spans="2:11" x14ac:dyDescent="0.2">
      <c r="B15" s="229">
        <v>43952</v>
      </c>
      <c r="C15" s="251"/>
      <c r="D15" s="235">
        <v>2</v>
      </c>
      <c r="E15" s="236">
        <v>575</v>
      </c>
      <c r="F15" s="235">
        <v>86.01</v>
      </c>
      <c r="G15" s="235">
        <v>3</v>
      </c>
      <c r="H15" s="237">
        <v>2.5461999999999998</v>
      </c>
      <c r="I15" s="238"/>
    </row>
    <row r="16" spans="2:11" x14ac:dyDescent="0.2">
      <c r="B16" s="229">
        <v>43983</v>
      </c>
      <c r="C16" s="251"/>
      <c r="D16" s="235">
        <v>2</v>
      </c>
      <c r="E16" s="236">
        <v>364</v>
      </c>
      <c r="F16" s="235">
        <v>86.1</v>
      </c>
      <c r="G16" s="235">
        <v>2</v>
      </c>
      <c r="H16" s="237">
        <v>3.5081000000000002</v>
      </c>
      <c r="I16" s="238">
        <v>1277</v>
      </c>
    </row>
    <row r="17" spans="2:9" x14ac:dyDescent="0.2">
      <c r="B17" s="229">
        <v>44013</v>
      </c>
      <c r="C17" s="251"/>
      <c r="D17" s="235">
        <v>1</v>
      </c>
      <c r="E17" s="236">
        <v>59</v>
      </c>
      <c r="F17" s="235">
        <v>86.01</v>
      </c>
      <c r="G17" s="235">
        <v>0</v>
      </c>
      <c r="H17" s="237">
        <v>3.1141000000000001</v>
      </c>
      <c r="I17" s="239">
        <v>774</v>
      </c>
    </row>
    <row r="18" spans="2:9" x14ac:dyDescent="0.2">
      <c r="B18" s="229">
        <v>44044</v>
      </c>
      <c r="C18" s="251"/>
      <c r="D18" s="235">
        <v>1</v>
      </c>
      <c r="E18" s="236">
        <v>36</v>
      </c>
      <c r="F18" s="235">
        <v>86.38</v>
      </c>
      <c r="G18" s="235">
        <v>0</v>
      </c>
      <c r="H18" s="237">
        <v>0.82940000000000003</v>
      </c>
      <c r="I18" s="239">
        <v>750</v>
      </c>
    </row>
    <row r="19" spans="2:9" x14ac:dyDescent="0.2">
      <c r="B19" s="229">
        <v>44075</v>
      </c>
      <c r="C19" s="251"/>
      <c r="D19" s="235">
        <v>1</v>
      </c>
      <c r="E19" s="236">
        <v>63</v>
      </c>
      <c r="F19" s="235">
        <v>85.63</v>
      </c>
      <c r="G19" s="235">
        <v>0</v>
      </c>
      <c r="H19" s="237">
        <v>2.2477999999999998</v>
      </c>
      <c r="I19" s="240">
        <v>771</v>
      </c>
    </row>
    <row r="20" spans="2:9" x14ac:dyDescent="0.2">
      <c r="B20" s="229">
        <v>44105</v>
      </c>
      <c r="C20" s="251"/>
      <c r="D20" s="235">
        <v>1</v>
      </c>
      <c r="E20" s="236">
        <v>167</v>
      </c>
      <c r="F20" s="235">
        <v>85.34</v>
      </c>
      <c r="G20" s="235">
        <v>1</v>
      </c>
      <c r="H20" s="237">
        <v>5.1345999999999998</v>
      </c>
      <c r="I20" s="238"/>
    </row>
    <row r="21" spans="2:9" x14ac:dyDescent="0.2">
      <c r="B21" s="229">
        <v>44136</v>
      </c>
      <c r="C21" s="251"/>
      <c r="D21" s="235">
        <v>1</v>
      </c>
      <c r="E21" s="236">
        <v>268</v>
      </c>
      <c r="F21" s="235">
        <v>85.86</v>
      </c>
      <c r="G21" s="235">
        <v>1</v>
      </c>
      <c r="H21" s="237">
        <v>3.4916</v>
      </c>
      <c r="I21" s="238"/>
    </row>
    <row r="22" spans="2:9" x14ac:dyDescent="0.2">
      <c r="B22" s="229">
        <v>44166</v>
      </c>
      <c r="C22" s="251"/>
      <c r="D22" s="235">
        <v>1</v>
      </c>
      <c r="E22" s="236">
        <v>190</v>
      </c>
      <c r="F22" s="235">
        <v>85.75</v>
      </c>
      <c r="G22" s="235">
        <v>1</v>
      </c>
      <c r="H22" s="237">
        <v>4.5970000000000004</v>
      </c>
      <c r="I22" s="240">
        <v>873</v>
      </c>
    </row>
    <row r="23" spans="2:9" x14ac:dyDescent="0.2">
      <c r="B23" s="229">
        <v>44197</v>
      </c>
      <c r="C23" s="251"/>
      <c r="D23" s="235">
        <v>1</v>
      </c>
      <c r="E23" s="236">
        <v>144</v>
      </c>
      <c r="F23" s="235">
        <v>85.85</v>
      </c>
      <c r="G23" s="235">
        <v>1</v>
      </c>
      <c r="H23" s="237">
        <v>5.9814999999999996</v>
      </c>
      <c r="I23" s="240">
        <v>859</v>
      </c>
    </row>
    <row r="24" spans="2:9" x14ac:dyDescent="0.2">
      <c r="B24" s="229">
        <v>44228</v>
      </c>
      <c r="C24" s="251"/>
      <c r="D24" s="235">
        <v>1</v>
      </c>
      <c r="E24" s="236">
        <v>249</v>
      </c>
      <c r="F24" s="235">
        <v>85.51</v>
      </c>
      <c r="G24" s="235">
        <v>1</v>
      </c>
      <c r="H24" s="237">
        <v>3.8123999999999998</v>
      </c>
      <c r="I24" s="240">
        <v>949</v>
      </c>
    </row>
    <row r="25" spans="2:9" x14ac:dyDescent="0.2">
      <c r="B25" s="229">
        <v>44256</v>
      </c>
      <c r="C25" s="251"/>
      <c r="D25" s="235">
        <v>1</v>
      </c>
      <c r="E25" s="236">
        <v>252</v>
      </c>
      <c r="F25" s="235">
        <v>70.150000000000006</v>
      </c>
      <c r="G25" s="235">
        <v>1</v>
      </c>
      <c r="H25" s="237">
        <v>4.2858000000000001</v>
      </c>
      <c r="I25" s="240">
        <v>1080</v>
      </c>
    </row>
    <row r="26" spans="2:9" x14ac:dyDescent="0.2">
      <c r="B26" s="229">
        <v>44287</v>
      </c>
      <c r="C26" s="251"/>
      <c r="D26" s="235">
        <v>1</v>
      </c>
      <c r="E26" s="236">
        <v>237</v>
      </c>
      <c r="F26" s="235">
        <v>98.39</v>
      </c>
      <c r="G26" s="235">
        <v>1</v>
      </c>
      <c r="H26" s="237">
        <v>3.8052999999999999</v>
      </c>
      <c r="I26" s="240">
        <v>902</v>
      </c>
    </row>
    <row r="27" spans="2:9" x14ac:dyDescent="0.2">
      <c r="B27" s="229">
        <v>44317</v>
      </c>
      <c r="C27" s="251"/>
      <c r="D27" s="235">
        <v>1</v>
      </c>
      <c r="E27" s="236">
        <v>275</v>
      </c>
      <c r="F27" s="235">
        <v>85.61</v>
      </c>
      <c r="G27" s="235">
        <v>1</v>
      </c>
      <c r="H27" s="237">
        <v>3.5773000000000001</v>
      </c>
      <c r="I27" s="240">
        <v>984</v>
      </c>
    </row>
    <row r="28" spans="2:9" x14ac:dyDescent="0.2">
      <c r="B28" s="229">
        <v>44348</v>
      </c>
      <c r="C28" s="251"/>
      <c r="D28" s="235">
        <v>1</v>
      </c>
      <c r="E28" s="236">
        <v>238</v>
      </c>
      <c r="F28" s="235">
        <v>86.35</v>
      </c>
      <c r="G28" s="235">
        <v>1</v>
      </c>
      <c r="H28" s="237">
        <v>4.0246000000000004</v>
      </c>
      <c r="I28" s="240">
        <v>957</v>
      </c>
    </row>
    <row r="29" spans="2:9" x14ac:dyDescent="0.2">
      <c r="B29" s="229">
        <v>44378</v>
      </c>
      <c r="C29" s="251"/>
      <c r="D29" s="235">
        <v>1</v>
      </c>
      <c r="E29" s="236">
        <v>121</v>
      </c>
      <c r="F29" s="235">
        <v>85</v>
      </c>
      <c r="G29" s="235">
        <v>1</v>
      </c>
      <c r="H29" s="237">
        <v>7.1174999999999997</v>
      </c>
      <c r="I29" s="240">
        <v>862</v>
      </c>
    </row>
    <row r="30" spans="2:9" x14ac:dyDescent="0.2">
      <c r="B30" s="229">
        <v>44409</v>
      </c>
      <c r="C30" s="251"/>
      <c r="D30" s="235">
        <v>1</v>
      </c>
      <c r="E30" s="236">
        <v>31</v>
      </c>
      <c r="F30" s="235">
        <v>84.03</v>
      </c>
      <c r="G30">
        <v>0</v>
      </c>
      <c r="H30">
        <v>5.4226000000000001</v>
      </c>
      <c r="I30" s="240">
        <v>788</v>
      </c>
    </row>
    <row r="31" spans="2:9" x14ac:dyDescent="0.2">
      <c r="B31" s="229">
        <v>44440</v>
      </c>
      <c r="C31" s="251"/>
      <c r="D31" s="235">
        <v>1</v>
      </c>
      <c r="E31" s="236">
        <v>32</v>
      </c>
      <c r="F31" s="235">
        <v>84.8</v>
      </c>
      <c r="G31">
        <v>0</v>
      </c>
      <c r="H31">
        <v>4.3949999999999996</v>
      </c>
      <c r="I31" s="240">
        <v>780</v>
      </c>
    </row>
    <row r="32" spans="2:9" x14ac:dyDescent="0.2">
      <c r="B32" s="229">
        <v>44470</v>
      </c>
      <c r="C32" s="251"/>
      <c r="D32" s="235">
        <v>1</v>
      </c>
      <c r="E32" s="236">
        <v>53</v>
      </c>
      <c r="F32" s="235">
        <v>84.17</v>
      </c>
      <c r="G32">
        <v>0</v>
      </c>
      <c r="H32" s="241">
        <v>5.1336000000000004</v>
      </c>
      <c r="I32" s="238"/>
    </row>
    <row r="33" spans="2:10" x14ac:dyDescent="0.2">
      <c r="B33" s="229">
        <v>44501</v>
      </c>
      <c r="C33" s="251"/>
      <c r="D33" s="235">
        <v>1</v>
      </c>
      <c r="E33" s="236">
        <v>82</v>
      </c>
      <c r="F33" s="235">
        <v>83.98</v>
      </c>
      <c r="G33">
        <v>0</v>
      </c>
      <c r="H33" s="241">
        <v>0.11890000000000001</v>
      </c>
      <c r="I33" s="238"/>
    </row>
    <row r="34" spans="2:10" x14ac:dyDescent="0.2">
      <c r="B34" s="229">
        <v>44531</v>
      </c>
      <c r="C34" s="251"/>
      <c r="D34" s="235">
        <v>1</v>
      </c>
      <c r="E34" s="236">
        <v>124</v>
      </c>
      <c r="F34" s="235">
        <v>85.26</v>
      </c>
      <c r="G34">
        <v>1</v>
      </c>
      <c r="H34" s="241">
        <v>6.9420000000000002</v>
      </c>
      <c r="I34" s="238">
        <v>861</v>
      </c>
    </row>
    <row r="35" spans="2:10" x14ac:dyDescent="0.2">
      <c r="B35" s="229">
        <v>44562</v>
      </c>
      <c r="C35" s="251">
        <v>1</v>
      </c>
      <c r="D35" s="235">
        <v>1</v>
      </c>
      <c r="E35" s="236">
        <v>62</v>
      </c>
      <c r="F35" s="235">
        <v>85.26</v>
      </c>
      <c r="G35">
        <v>0</v>
      </c>
      <c r="H35" s="241">
        <v>9.7529000000000003</v>
      </c>
      <c r="I35" s="238">
        <v>605</v>
      </c>
      <c r="J35">
        <f>(-14.448*C35)+308.74</f>
        <v>294.29200000000003</v>
      </c>
    </row>
    <row r="36" spans="2:10" x14ac:dyDescent="0.2">
      <c r="B36" s="229">
        <v>44593</v>
      </c>
      <c r="C36" s="251">
        <v>2</v>
      </c>
      <c r="D36" s="235">
        <v>1</v>
      </c>
      <c r="E36" s="236">
        <v>298</v>
      </c>
      <c r="F36" s="235">
        <v>85.72</v>
      </c>
      <c r="G36">
        <v>1</v>
      </c>
      <c r="H36" s="241">
        <v>2.7277999999999998</v>
      </c>
      <c r="I36" s="238">
        <v>813</v>
      </c>
      <c r="J36">
        <f t="shared" ref="J36:J51" si="0">(-14.448*C36)+308.74</f>
        <v>279.84399999999999</v>
      </c>
    </row>
    <row r="37" spans="2:10" x14ac:dyDescent="0.2">
      <c r="B37" s="229">
        <v>44621</v>
      </c>
      <c r="C37" s="251">
        <v>3</v>
      </c>
      <c r="D37" s="235">
        <v>2</v>
      </c>
      <c r="E37" s="236">
        <v>496</v>
      </c>
      <c r="F37" s="235">
        <v>85.11</v>
      </c>
      <c r="G37">
        <v>2</v>
      </c>
      <c r="H37" s="241">
        <v>2.5211999999999999</v>
      </c>
      <c r="I37" s="238">
        <v>1250</v>
      </c>
      <c r="J37">
        <f t="shared" si="0"/>
        <v>265.39600000000002</v>
      </c>
    </row>
    <row r="38" spans="2:10" x14ac:dyDescent="0.2">
      <c r="B38" s="229">
        <v>44652</v>
      </c>
      <c r="C38" s="251">
        <v>4</v>
      </c>
      <c r="D38" s="235">
        <v>1</v>
      </c>
      <c r="E38" s="236">
        <v>262</v>
      </c>
      <c r="F38" s="235">
        <v>85.34</v>
      </c>
      <c r="G38">
        <v>1</v>
      </c>
      <c r="H38" s="241">
        <v>3.0266000000000002</v>
      </c>
      <c r="I38" s="238"/>
      <c r="J38">
        <f t="shared" si="0"/>
        <v>250.94800000000001</v>
      </c>
    </row>
    <row r="39" spans="2:10" x14ac:dyDescent="0.2">
      <c r="B39" s="229">
        <v>44682</v>
      </c>
      <c r="C39" s="251">
        <v>5</v>
      </c>
      <c r="D39" s="235">
        <v>1</v>
      </c>
      <c r="E39" s="236">
        <v>290</v>
      </c>
      <c r="F39" s="235">
        <v>86.27</v>
      </c>
      <c r="G39">
        <v>1</v>
      </c>
      <c r="H39" s="241">
        <v>2.83</v>
      </c>
      <c r="I39" s="238"/>
      <c r="J39">
        <f t="shared" si="0"/>
        <v>236.5</v>
      </c>
    </row>
    <row r="40" spans="2:10" x14ac:dyDescent="0.2">
      <c r="B40" s="229">
        <v>44713</v>
      </c>
      <c r="C40" s="251">
        <v>6</v>
      </c>
      <c r="D40" s="235">
        <v>1</v>
      </c>
      <c r="E40" s="236">
        <v>345</v>
      </c>
      <c r="F40" s="235">
        <v>86.51</v>
      </c>
      <c r="G40">
        <v>2</v>
      </c>
      <c r="H40" s="241">
        <v>2.4841000000000002</v>
      </c>
      <c r="I40" s="238"/>
      <c r="J40">
        <f t="shared" si="0"/>
        <v>222.05200000000002</v>
      </c>
    </row>
    <row r="41" spans="2:10" x14ac:dyDescent="0.2">
      <c r="B41" s="229">
        <v>44743</v>
      </c>
      <c r="C41" s="251">
        <v>7</v>
      </c>
      <c r="D41" s="235">
        <v>0</v>
      </c>
      <c r="E41" s="236">
        <v>0</v>
      </c>
      <c r="F41" s="235">
        <v>0</v>
      </c>
      <c r="G41">
        <v>0</v>
      </c>
      <c r="H41" s="241">
        <v>0</v>
      </c>
      <c r="I41" s="238">
        <v>283</v>
      </c>
      <c r="J41">
        <f t="shared" si="0"/>
        <v>207.60400000000001</v>
      </c>
    </row>
    <row r="42" spans="2:10" x14ac:dyDescent="0.2">
      <c r="B42" s="229">
        <v>44774</v>
      </c>
      <c r="C42" s="251">
        <v>8</v>
      </c>
      <c r="D42" s="235">
        <v>1</v>
      </c>
      <c r="E42" s="236">
        <v>186</v>
      </c>
      <c r="F42" s="235">
        <v>86.28</v>
      </c>
      <c r="G42">
        <v>1</v>
      </c>
      <c r="H42" s="241">
        <v>3.9049</v>
      </c>
      <c r="I42" s="238">
        <v>726</v>
      </c>
      <c r="J42">
        <f t="shared" si="0"/>
        <v>193.15600000000001</v>
      </c>
    </row>
    <row r="43" spans="2:10" x14ac:dyDescent="0.2">
      <c r="B43" s="229">
        <v>44805</v>
      </c>
      <c r="C43" s="251">
        <v>9</v>
      </c>
      <c r="D43" s="235">
        <v>1</v>
      </c>
      <c r="E43" s="236">
        <v>209</v>
      </c>
      <c r="F43" s="235">
        <v>84.91</v>
      </c>
      <c r="G43">
        <v>1</v>
      </c>
      <c r="H43" s="241">
        <v>3.6193</v>
      </c>
      <c r="I43" s="238">
        <v>757</v>
      </c>
      <c r="J43">
        <f t="shared" si="0"/>
        <v>178.708</v>
      </c>
    </row>
    <row r="44" spans="2:10" x14ac:dyDescent="0.2">
      <c r="B44" s="229">
        <v>44835</v>
      </c>
      <c r="C44" s="251">
        <v>10</v>
      </c>
      <c r="D44" s="235">
        <v>1</v>
      </c>
      <c r="E44" s="236">
        <v>152</v>
      </c>
      <c r="F44" s="235">
        <v>86.79</v>
      </c>
      <c r="G44">
        <v>1</v>
      </c>
      <c r="H44" s="241">
        <v>4.5723000000000003</v>
      </c>
      <c r="I44" s="238">
        <v>695</v>
      </c>
      <c r="J44">
        <f t="shared" si="0"/>
        <v>164.26</v>
      </c>
    </row>
    <row r="45" spans="2:10" x14ac:dyDescent="0.2">
      <c r="B45" s="229">
        <v>44866</v>
      </c>
      <c r="C45" s="251">
        <v>11</v>
      </c>
      <c r="D45" s="235">
        <v>1</v>
      </c>
      <c r="E45" s="236">
        <v>248</v>
      </c>
      <c r="F45" s="235">
        <v>86.33</v>
      </c>
      <c r="G45">
        <v>1</v>
      </c>
      <c r="H45" s="241">
        <v>3.1739000000000002</v>
      </c>
      <c r="I45" s="238"/>
      <c r="J45">
        <f t="shared" si="0"/>
        <v>149.81200000000001</v>
      </c>
    </row>
    <row r="46" spans="2:10" x14ac:dyDescent="0.2">
      <c r="B46" s="229">
        <v>44896</v>
      </c>
      <c r="C46" s="251">
        <v>12</v>
      </c>
      <c r="D46" s="235">
        <v>1</v>
      </c>
      <c r="E46" s="236">
        <v>30</v>
      </c>
      <c r="F46" s="235">
        <v>99.99</v>
      </c>
      <c r="G46">
        <v>0</v>
      </c>
      <c r="H46" s="241">
        <v>4.9809999999999999</v>
      </c>
      <c r="I46" s="238">
        <v>787</v>
      </c>
      <c r="J46">
        <f t="shared" si="0"/>
        <v>135.364</v>
      </c>
    </row>
    <row r="47" spans="2:10" x14ac:dyDescent="0.2">
      <c r="B47" s="229">
        <v>44927</v>
      </c>
      <c r="C47" s="251">
        <v>1</v>
      </c>
      <c r="D47" s="235">
        <v>2</v>
      </c>
      <c r="E47" s="236">
        <v>384</v>
      </c>
      <c r="F47" s="235">
        <v>84.9</v>
      </c>
      <c r="G47">
        <v>2</v>
      </c>
      <c r="H47" s="241">
        <v>3.1486000000000001</v>
      </c>
      <c r="I47" s="238">
        <v>1209</v>
      </c>
      <c r="J47">
        <f t="shared" si="0"/>
        <v>294.29200000000003</v>
      </c>
    </row>
    <row r="48" spans="2:10" x14ac:dyDescent="0.2">
      <c r="B48" s="229">
        <v>44958</v>
      </c>
      <c r="C48" s="251">
        <v>2</v>
      </c>
      <c r="D48" s="235">
        <v>2</v>
      </c>
      <c r="E48" s="236">
        <v>364</v>
      </c>
      <c r="F48" s="235">
        <v>87.54</v>
      </c>
      <c r="G48">
        <v>2</v>
      </c>
      <c r="H48" s="241">
        <v>3.2246000000000001</v>
      </c>
      <c r="I48" s="238">
        <v>1174</v>
      </c>
      <c r="J48">
        <f t="shared" si="0"/>
        <v>279.84399999999999</v>
      </c>
    </row>
    <row r="49" spans="2:12" x14ac:dyDescent="0.2">
      <c r="B49" s="229">
        <v>44986</v>
      </c>
      <c r="C49" s="251">
        <v>3</v>
      </c>
      <c r="D49" s="235">
        <v>1</v>
      </c>
      <c r="E49" s="236">
        <v>356</v>
      </c>
      <c r="F49" s="235">
        <v>86.87</v>
      </c>
      <c r="G49">
        <v>2</v>
      </c>
      <c r="H49" s="241">
        <v>2.5794000000000001</v>
      </c>
      <c r="I49" s="238">
        <v>918</v>
      </c>
      <c r="J49">
        <f t="shared" si="0"/>
        <v>265.39600000000002</v>
      </c>
    </row>
    <row r="50" spans="2:12" x14ac:dyDescent="0.2">
      <c r="B50" s="229">
        <v>45017</v>
      </c>
      <c r="C50" s="251">
        <v>4</v>
      </c>
      <c r="D50" s="235">
        <v>2</v>
      </c>
      <c r="E50" s="236">
        <v>443</v>
      </c>
      <c r="F50" s="235">
        <v>87.01</v>
      </c>
      <c r="G50">
        <v>2</v>
      </c>
      <c r="H50" s="241">
        <v>2.8721000000000001</v>
      </c>
      <c r="I50" s="238">
        <v>355</v>
      </c>
      <c r="J50">
        <f t="shared" si="0"/>
        <v>250.94800000000001</v>
      </c>
    </row>
    <row r="51" spans="2:12" x14ac:dyDescent="0.2">
      <c r="B51" s="229">
        <v>45047</v>
      </c>
      <c r="C51" s="251">
        <v>5</v>
      </c>
      <c r="D51" s="235">
        <v>2</v>
      </c>
      <c r="E51" s="236">
        <v>494</v>
      </c>
      <c r="F51" s="235">
        <v>87.45</v>
      </c>
      <c r="G51">
        <v>2</v>
      </c>
      <c r="H51" s="241">
        <v>2.6989000000000001</v>
      </c>
      <c r="I51" s="238">
        <v>1333</v>
      </c>
      <c r="J51">
        <f t="shared" si="0"/>
        <v>236.5</v>
      </c>
    </row>
    <row r="54" spans="2:12" x14ac:dyDescent="0.2">
      <c r="L54" s="245" t="s">
        <v>366</v>
      </c>
    </row>
    <row r="55" spans="2:12" x14ac:dyDescent="0.2">
      <c r="L55" s="245" t="s">
        <v>367</v>
      </c>
    </row>
    <row r="56" spans="2:12" x14ac:dyDescent="0.2">
      <c r="L56" s="245" t="s">
        <v>368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1C48A-9F64-5242-97C6-677527614C2D}">
  <dimension ref="B3:J51"/>
  <sheetViews>
    <sheetView topLeftCell="B21" workbookViewId="0">
      <selection activeCell="L53" sqref="L53"/>
    </sheetView>
  </sheetViews>
  <sheetFormatPr baseColWidth="10" defaultRowHeight="16" x14ac:dyDescent="0.2"/>
  <cols>
    <col min="2" max="2" width="8.6640625" bestFit="1" customWidth="1"/>
    <col min="3" max="3" width="21" bestFit="1" customWidth="1"/>
    <col min="4" max="4" width="21" customWidth="1"/>
    <col min="5" max="5" width="19.5" bestFit="1" customWidth="1"/>
    <col min="6" max="6" width="17.6640625" bestFit="1" customWidth="1"/>
    <col min="7" max="7" width="16.33203125" bestFit="1" customWidth="1"/>
    <col min="8" max="8" width="19.33203125" bestFit="1" customWidth="1"/>
    <col min="9" max="9" width="14.5" bestFit="1" customWidth="1"/>
  </cols>
  <sheetData>
    <row r="3" spans="2:10" x14ac:dyDescent="0.2">
      <c r="B3" s="228" t="s">
        <v>353</v>
      </c>
      <c r="C3" s="228" t="s">
        <v>354</v>
      </c>
      <c r="D3" s="248" t="s">
        <v>365</v>
      </c>
      <c r="E3" s="228" t="s">
        <v>355</v>
      </c>
      <c r="F3" s="228" t="s">
        <v>356</v>
      </c>
      <c r="G3" s="228" t="s">
        <v>357</v>
      </c>
      <c r="H3" s="228" t="s">
        <v>358</v>
      </c>
      <c r="I3" s="228" t="s">
        <v>359</v>
      </c>
      <c r="J3" s="246" t="s">
        <v>364</v>
      </c>
    </row>
    <row r="4" spans="2:10" x14ac:dyDescent="0.2">
      <c r="B4" s="229">
        <v>43617</v>
      </c>
      <c r="C4" s="230">
        <v>24</v>
      </c>
      <c r="D4" s="230"/>
      <c r="E4" s="232">
        <v>8814</v>
      </c>
      <c r="F4" s="230">
        <v>96.47</v>
      </c>
      <c r="G4" s="230">
        <v>27</v>
      </c>
      <c r="H4" s="234">
        <v>2.4342000000000001</v>
      </c>
      <c r="I4" s="233"/>
    </row>
    <row r="5" spans="2:10" x14ac:dyDescent="0.2">
      <c r="B5" s="229">
        <v>43647</v>
      </c>
      <c r="C5" s="230">
        <v>22</v>
      </c>
      <c r="D5" s="230"/>
      <c r="E5" s="232">
        <v>8991</v>
      </c>
      <c r="F5" s="230">
        <v>97.2</v>
      </c>
      <c r="G5" s="230">
        <v>36</v>
      </c>
      <c r="H5" s="234">
        <v>2.4586000000000001</v>
      </c>
      <c r="I5" s="233">
        <v>25868</v>
      </c>
    </row>
    <row r="6" spans="2:10" x14ac:dyDescent="0.2">
      <c r="B6" s="229">
        <v>43678</v>
      </c>
      <c r="C6" s="230">
        <v>12</v>
      </c>
      <c r="D6" s="230"/>
      <c r="E6" s="232">
        <v>5032</v>
      </c>
      <c r="F6" s="230">
        <v>96.94</v>
      </c>
      <c r="G6" s="230">
        <v>19</v>
      </c>
      <c r="H6" s="234">
        <v>2.5169999999999999</v>
      </c>
      <c r="I6" s="233">
        <v>14919</v>
      </c>
    </row>
    <row r="7" spans="2:10" x14ac:dyDescent="0.2">
      <c r="B7" s="229">
        <v>43709</v>
      </c>
      <c r="C7" s="230">
        <v>18</v>
      </c>
      <c r="D7" s="230"/>
      <c r="E7" s="232">
        <v>7523</v>
      </c>
      <c r="F7" s="230">
        <v>97.76</v>
      </c>
      <c r="G7" s="230">
        <v>40</v>
      </c>
      <c r="H7" s="234">
        <v>2.4678</v>
      </c>
      <c r="I7" s="233">
        <v>21762</v>
      </c>
    </row>
    <row r="8" spans="2:10" x14ac:dyDescent="0.2">
      <c r="B8" s="229">
        <v>43739</v>
      </c>
      <c r="C8" s="230">
        <v>21</v>
      </c>
      <c r="D8" s="230"/>
      <c r="E8" s="232">
        <v>8517</v>
      </c>
      <c r="F8" s="230">
        <v>98.51</v>
      </c>
      <c r="G8" s="230">
        <v>26</v>
      </c>
      <c r="H8" s="234">
        <v>2.4203000000000001</v>
      </c>
      <c r="I8" s="233">
        <v>24139</v>
      </c>
    </row>
    <row r="9" spans="2:10" x14ac:dyDescent="0.2">
      <c r="B9" s="229">
        <v>43770</v>
      </c>
      <c r="C9" s="230">
        <v>18</v>
      </c>
      <c r="D9" s="230"/>
      <c r="E9" s="232">
        <v>7836</v>
      </c>
      <c r="F9" s="230">
        <v>98.17</v>
      </c>
      <c r="G9" s="230">
        <v>24</v>
      </c>
      <c r="H9" s="234">
        <v>2.3534999999999999</v>
      </c>
      <c r="I9" s="233">
        <v>21619</v>
      </c>
    </row>
    <row r="10" spans="2:10" x14ac:dyDescent="0.2">
      <c r="B10" s="229">
        <v>43800</v>
      </c>
      <c r="C10" s="230">
        <v>17</v>
      </c>
      <c r="D10" s="230"/>
      <c r="E10" s="232">
        <v>7228</v>
      </c>
      <c r="F10" s="230">
        <v>99.14</v>
      </c>
      <c r="G10" s="230">
        <v>22</v>
      </c>
      <c r="H10" s="234">
        <v>2.3788</v>
      </c>
      <c r="I10" s="233">
        <v>20171</v>
      </c>
    </row>
    <row r="11" spans="2:10" x14ac:dyDescent="0.2">
      <c r="B11" s="229">
        <v>43831</v>
      </c>
      <c r="C11" s="235">
        <v>12</v>
      </c>
      <c r="D11" s="252"/>
      <c r="E11" s="249">
        <v>4898</v>
      </c>
      <c r="F11" s="235">
        <v>99.62</v>
      </c>
      <c r="G11" s="235">
        <v>15</v>
      </c>
      <c r="H11" s="237">
        <v>2.4245000000000001</v>
      </c>
    </row>
    <row r="12" spans="2:10" x14ac:dyDescent="0.2">
      <c r="B12" s="229">
        <v>43862</v>
      </c>
      <c r="C12" s="235">
        <v>17</v>
      </c>
      <c r="D12" s="252"/>
      <c r="E12" s="249">
        <v>7343</v>
      </c>
      <c r="F12" s="235">
        <v>99.62</v>
      </c>
      <c r="G12">
        <v>22</v>
      </c>
      <c r="H12" s="237">
        <v>2.4207999999999998</v>
      </c>
    </row>
    <row r="13" spans="2:10" x14ac:dyDescent="0.2">
      <c r="B13" s="229">
        <v>43891</v>
      </c>
      <c r="C13" s="235">
        <v>15</v>
      </c>
      <c r="D13" s="252"/>
      <c r="E13" s="249">
        <v>6198</v>
      </c>
      <c r="F13" s="235">
        <v>97.96</v>
      </c>
      <c r="G13">
        <v>19</v>
      </c>
      <c r="H13" s="237">
        <v>2.4727000000000001</v>
      </c>
    </row>
    <row r="14" spans="2:10" x14ac:dyDescent="0.2">
      <c r="B14" s="229">
        <v>43922</v>
      </c>
      <c r="C14" s="235">
        <v>5</v>
      </c>
      <c r="D14" s="252"/>
      <c r="E14" s="249">
        <v>1857</v>
      </c>
      <c r="F14" s="235">
        <v>98.04</v>
      </c>
      <c r="G14">
        <v>22</v>
      </c>
      <c r="H14" s="237">
        <v>2.7511000000000001</v>
      </c>
    </row>
    <row r="15" spans="2:10" x14ac:dyDescent="0.2">
      <c r="B15" s="229">
        <v>43952</v>
      </c>
      <c r="C15" s="235">
        <v>5</v>
      </c>
      <c r="D15" s="252"/>
      <c r="E15" s="249">
        <v>1861</v>
      </c>
      <c r="F15" s="235">
        <v>98.17</v>
      </c>
      <c r="G15">
        <v>21</v>
      </c>
      <c r="H15" s="237">
        <v>2.6707999999999998</v>
      </c>
    </row>
    <row r="16" spans="2:10" x14ac:dyDescent="0.2">
      <c r="B16" s="229">
        <v>43983</v>
      </c>
      <c r="C16" s="235">
        <v>6</v>
      </c>
      <c r="D16" s="252"/>
      <c r="E16" s="249">
        <v>2248</v>
      </c>
      <c r="F16" s="235">
        <v>97.35</v>
      </c>
      <c r="G16">
        <v>27</v>
      </c>
      <c r="H16" s="237">
        <v>2.5447000000000002</v>
      </c>
      <c r="I16" s="238">
        <v>6862</v>
      </c>
    </row>
    <row r="17" spans="2:9" x14ac:dyDescent="0.2">
      <c r="B17" s="229">
        <v>44013</v>
      </c>
      <c r="C17" s="235">
        <v>6</v>
      </c>
      <c r="D17" s="252"/>
      <c r="E17" s="249">
        <v>2128</v>
      </c>
      <c r="F17" s="235">
        <v>98.51</v>
      </c>
      <c r="G17">
        <v>27</v>
      </c>
      <c r="H17" s="237">
        <v>2.5878999999999999</v>
      </c>
      <c r="I17" s="238">
        <v>6614</v>
      </c>
    </row>
    <row r="18" spans="2:9" x14ac:dyDescent="0.2">
      <c r="B18" s="229">
        <v>44044</v>
      </c>
      <c r="C18" s="235">
        <v>8</v>
      </c>
      <c r="D18" s="252"/>
      <c r="E18" s="249">
        <v>3272</v>
      </c>
      <c r="F18" s="235">
        <v>98.92</v>
      </c>
      <c r="G18">
        <v>39</v>
      </c>
      <c r="H18" s="237">
        <v>2.4016999999999999</v>
      </c>
      <c r="I18" s="238">
        <v>9343</v>
      </c>
    </row>
    <row r="19" spans="2:9" x14ac:dyDescent="0.2">
      <c r="B19" s="229">
        <v>44075</v>
      </c>
      <c r="C19" s="235">
        <v>6</v>
      </c>
      <c r="D19" s="252"/>
      <c r="E19" s="249">
        <v>2278</v>
      </c>
      <c r="F19" s="235">
        <v>98.94</v>
      </c>
      <c r="G19">
        <v>29</v>
      </c>
      <c r="H19" s="237">
        <v>2.4397000000000002</v>
      </c>
      <c r="I19" s="238">
        <v>6673</v>
      </c>
    </row>
    <row r="20" spans="2:9" x14ac:dyDescent="0.2">
      <c r="B20" s="229">
        <v>44105</v>
      </c>
      <c r="C20" s="235">
        <v>5</v>
      </c>
      <c r="D20" s="252"/>
      <c r="E20" s="249">
        <v>1852</v>
      </c>
      <c r="F20" s="235">
        <v>98.59</v>
      </c>
      <c r="G20">
        <v>24</v>
      </c>
      <c r="H20" s="237">
        <v>2.4428999999999998</v>
      </c>
    </row>
    <row r="21" spans="2:9" x14ac:dyDescent="0.2">
      <c r="B21" s="229">
        <v>44136</v>
      </c>
      <c r="C21" s="235">
        <v>6</v>
      </c>
      <c r="D21" s="252"/>
      <c r="E21" s="249">
        <v>2282</v>
      </c>
      <c r="F21" s="235">
        <v>97.4</v>
      </c>
      <c r="G21">
        <v>26</v>
      </c>
      <c r="H21" s="237">
        <v>2.5514999999999999</v>
      </c>
    </row>
    <row r="22" spans="2:9" x14ac:dyDescent="0.2">
      <c r="B22" s="229">
        <v>44166</v>
      </c>
      <c r="C22" s="235">
        <v>6</v>
      </c>
      <c r="D22" s="252"/>
      <c r="E22" s="249">
        <v>2267</v>
      </c>
      <c r="F22" s="235">
        <v>97.55</v>
      </c>
      <c r="G22">
        <v>30</v>
      </c>
      <c r="H22" s="237">
        <v>2.3858999999999999</v>
      </c>
    </row>
    <row r="23" spans="2:9" x14ac:dyDescent="0.2">
      <c r="B23" s="229">
        <v>44197</v>
      </c>
      <c r="C23" s="235">
        <v>6</v>
      </c>
      <c r="D23" s="252"/>
      <c r="E23" s="249">
        <v>2221</v>
      </c>
      <c r="F23" s="235">
        <v>98.08</v>
      </c>
      <c r="G23">
        <v>22</v>
      </c>
      <c r="H23" s="237">
        <v>2.4701</v>
      </c>
      <c r="I23" s="238">
        <v>6590</v>
      </c>
    </row>
    <row r="24" spans="2:9" x14ac:dyDescent="0.2">
      <c r="B24" s="229">
        <v>44228</v>
      </c>
      <c r="C24" s="235">
        <v>5</v>
      </c>
      <c r="D24" s="252"/>
      <c r="E24" s="249">
        <v>2006</v>
      </c>
      <c r="F24" s="235">
        <v>97.84</v>
      </c>
      <c r="G24">
        <v>19</v>
      </c>
      <c r="H24" s="237">
        <v>2.5912000000000002</v>
      </c>
      <c r="I24" s="238">
        <v>6256</v>
      </c>
    </row>
    <row r="25" spans="2:9" x14ac:dyDescent="0.2">
      <c r="B25" s="229">
        <v>44256</v>
      </c>
      <c r="C25" s="235">
        <v>6</v>
      </c>
      <c r="D25" s="252"/>
      <c r="E25" s="249">
        <v>2322</v>
      </c>
      <c r="F25" s="235">
        <v>98.06</v>
      </c>
      <c r="G25">
        <v>23</v>
      </c>
      <c r="H25" s="237">
        <v>2.4628000000000001</v>
      </c>
      <c r="I25" s="238">
        <v>6860</v>
      </c>
    </row>
    <row r="26" spans="2:9" x14ac:dyDescent="0.2">
      <c r="B26" s="229">
        <v>44287</v>
      </c>
      <c r="C26" s="235">
        <v>6</v>
      </c>
      <c r="D26" s="252"/>
      <c r="E26" s="249">
        <v>2045</v>
      </c>
      <c r="F26" s="235">
        <v>99.05</v>
      </c>
      <c r="G26">
        <v>21</v>
      </c>
      <c r="H26" s="237">
        <v>2.6368999999999998</v>
      </c>
      <c r="I26" s="238">
        <v>6481</v>
      </c>
    </row>
    <row r="27" spans="2:9" x14ac:dyDescent="0.2">
      <c r="B27" s="229">
        <v>44317</v>
      </c>
      <c r="C27" s="235">
        <v>8</v>
      </c>
      <c r="D27" s="252"/>
      <c r="E27" s="249">
        <v>3076</v>
      </c>
      <c r="F27" s="235">
        <v>98.85</v>
      </c>
      <c r="G27">
        <v>26</v>
      </c>
      <c r="H27" s="237">
        <v>2.5206</v>
      </c>
      <c r="I27" s="238">
        <v>9221</v>
      </c>
    </row>
    <row r="28" spans="2:9" x14ac:dyDescent="0.2">
      <c r="B28" s="229">
        <v>44348</v>
      </c>
      <c r="C28" s="235">
        <v>10</v>
      </c>
      <c r="D28" s="252"/>
      <c r="E28" s="249">
        <v>3956</v>
      </c>
      <c r="F28" s="235">
        <v>98.88</v>
      </c>
      <c r="G28">
        <v>26</v>
      </c>
      <c r="H28" s="237">
        <v>2.4962</v>
      </c>
      <c r="I28" s="238">
        <v>11681</v>
      </c>
    </row>
    <row r="29" spans="2:9" x14ac:dyDescent="0.2">
      <c r="B29" s="229">
        <v>44378</v>
      </c>
      <c r="C29" s="235">
        <v>7</v>
      </c>
      <c r="D29" s="252"/>
      <c r="E29" s="249">
        <v>2555</v>
      </c>
      <c r="F29" s="235">
        <v>97.48</v>
      </c>
      <c r="G29">
        <v>17</v>
      </c>
      <c r="H29" s="237">
        <v>2.6337999999999999</v>
      </c>
      <c r="I29" s="238">
        <v>8033</v>
      </c>
    </row>
    <row r="30" spans="2:9" x14ac:dyDescent="0.2">
      <c r="B30" s="229">
        <v>44409</v>
      </c>
      <c r="C30" s="235">
        <v>9</v>
      </c>
      <c r="D30" s="252"/>
      <c r="E30" s="249">
        <v>3757</v>
      </c>
      <c r="F30" s="235">
        <v>94.43</v>
      </c>
      <c r="G30">
        <v>23</v>
      </c>
      <c r="H30" s="237">
        <v>2.5125999999999999</v>
      </c>
      <c r="I30" s="238">
        <v>11176</v>
      </c>
    </row>
    <row r="31" spans="2:9" x14ac:dyDescent="0.2">
      <c r="B31" s="229">
        <v>44440</v>
      </c>
      <c r="C31" s="235">
        <v>9</v>
      </c>
      <c r="D31" s="252"/>
      <c r="E31" s="249">
        <v>3198</v>
      </c>
      <c r="F31" s="235">
        <v>99.6</v>
      </c>
      <c r="G31">
        <v>21</v>
      </c>
      <c r="H31" s="237">
        <v>2.5861999999999998</v>
      </c>
      <c r="I31" s="238">
        <v>9821</v>
      </c>
    </row>
    <row r="32" spans="2:9" x14ac:dyDescent="0.2">
      <c r="B32" s="229">
        <v>44470</v>
      </c>
      <c r="C32" s="235">
        <v>8</v>
      </c>
      <c r="D32" s="252"/>
      <c r="E32" s="249">
        <v>2826</v>
      </c>
      <c r="F32" s="235">
        <v>95.12</v>
      </c>
      <c r="G32">
        <v>19</v>
      </c>
      <c r="H32" s="237">
        <v>2.5659999999999998</v>
      </c>
    </row>
    <row r="33" spans="2:10" x14ac:dyDescent="0.2">
      <c r="B33" s="229">
        <v>44501</v>
      </c>
      <c r="C33" s="235">
        <v>10</v>
      </c>
      <c r="D33" s="252"/>
      <c r="E33" s="249">
        <v>3875</v>
      </c>
      <c r="F33" s="235">
        <v>97.76</v>
      </c>
      <c r="G33">
        <v>24</v>
      </c>
      <c r="H33" s="237">
        <v>2.5512000000000001</v>
      </c>
    </row>
    <row r="34" spans="2:10" x14ac:dyDescent="0.2">
      <c r="B34" s="229">
        <v>44531</v>
      </c>
      <c r="C34" s="235">
        <v>10</v>
      </c>
      <c r="D34" s="252"/>
      <c r="E34" s="249">
        <v>3803</v>
      </c>
      <c r="F34" s="235">
        <v>98.3</v>
      </c>
      <c r="G34">
        <v>25</v>
      </c>
      <c r="H34" s="237">
        <v>2.5023</v>
      </c>
      <c r="I34" s="238">
        <v>11265</v>
      </c>
    </row>
    <row r="35" spans="2:10" x14ac:dyDescent="0.2">
      <c r="B35" s="229">
        <v>44562</v>
      </c>
      <c r="C35" s="235">
        <v>7</v>
      </c>
      <c r="D35" s="252">
        <v>1</v>
      </c>
      <c r="E35" s="249">
        <v>2378</v>
      </c>
      <c r="F35" s="235">
        <v>97.99</v>
      </c>
      <c r="G35">
        <v>17</v>
      </c>
      <c r="H35" s="237">
        <v>2.5832999999999999</v>
      </c>
      <c r="I35" s="238">
        <v>7352</v>
      </c>
      <c r="J35">
        <f>(290.44*D35)+3836</f>
        <v>4126.4399999999996</v>
      </c>
    </row>
    <row r="36" spans="2:10" x14ac:dyDescent="0.2">
      <c r="B36" s="229">
        <v>44593</v>
      </c>
      <c r="C36" s="235">
        <v>12</v>
      </c>
      <c r="D36" s="252">
        <v>2</v>
      </c>
      <c r="E36" s="249">
        <v>4868</v>
      </c>
      <c r="F36" s="235">
        <v>98.97</v>
      </c>
      <c r="G36">
        <v>21</v>
      </c>
      <c r="H36" s="237">
        <v>2.593</v>
      </c>
      <c r="I36" s="238">
        <v>14869</v>
      </c>
      <c r="J36">
        <f t="shared" ref="J36:J51" si="0">(290.44*D36)+3836</f>
        <v>4416.88</v>
      </c>
    </row>
    <row r="37" spans="2:10" x14ac:dyDescent="0.2">
      <c r="B37" s="229">
        <v>44621</v>
      </c>
      <c r="C37" s="235">
        <v>14</v>
      </c>
      <c r="D37" s="252">
        <v>3</v>
      </c>
      <c r="E37" s="249">
        <v>5254</v>
      </c>
      <c r="F37" s="235">
        <v>98.73</v>
      </c>
      <c r="G37">
        <v>25</v>
      </c>
      <c r="H37" s="237">
        <v>2.5188999999999999</v>
      </c>
      <c r="I37" s="238">
        <v>15578</v>
      </c>
      <c r="J37">
        <f t="shared" si="0"/>
        <v>4707.32</v>
      </c>
    </row>
    <row r="38" spans="2:10" x14ac:dyDescent="0.2">
      <c r="B38" s="229">
        <v>44652</v>
      </c>
      <c r="C38" s="235">
        <v>12</v>
      </c>
      <c r="D38" s="252">
        <v>4</v>
      </c>
      <c r="E38" s="249">
        <v>4752</v>
      </c>
      <c r="F38" s="235">
        <v>98.32</v>
      </c>
      <c r="G38">
        <v>21</v>
      </c>
      <c r="H38" s="237">
        <v>2.5947</v>
      </c>
      <c r="I38" s="238"/>
      <c r="J38">
        <f t="shared" si="0"/>
        <v>4997.76</v>
      </c>
    </row>
    <row r="39" spans="2:10" x14ac:dyDescent="0.2">
      <c r="B39" s="229">
        <v>44682</v>
      </c>
      <c r="C39" s="235">
        <v>18</v>
      </c>
      <c r="D39" s="252">
        <v>5</v>
      </c>
      <c r="E39" s="249">
        <v>6693</v>
      </c>
      <c r="F39" s="235">
        <v>98.52</v>
      </c>
      <c r="G39">
        <v>23</v>
      </c>
      <c r="H39" s="237">
        <v>2.5606</v>
      </c>
      <c r="I39" s="238">
        <v>20106</v>
      </c>
      <c r="J39">
        <f t="shared" si="0"/>
        <v>5288.2</v>
      </c>
    </row>
    <row r="40" spans="2:10" x14ac:dyDescent="0.2">
      <c r="B40" s="229">
        <v>44713</v>
      </c>
      <c r="C40" s="235">
        <v>19</v>
      </c>
      <c r="D40" s="252">
        <v>6</v>
      </c>
      <c r="E40" s="249">
        <v>7472</v>
      </c>
      <c r="F40" s="235">
        <v>98.16</v>
      </c>
      <c r="G40">
        <v>22</v>
      </c>
      <c r="H40" s="237">
        <v>2.5522999999999998</v>
      </c>
      <c r="I40" s="238"/>
      <c r="J40">
        <f t="shared" si="0"/>
        <v>5578.6399999999994</v>
      </c>
    </row>
    <row r="41" spans="2:10" x14ac:dyDescent="0.2">
      <c r="B41" s="229">
        <v>44743</v>
      </c>
      <c r="C41" s="235">
        <v>10</v>
      </c>
      <c r="D41" s="252">
        <v>7</v>
      </c>
      <c r="E41" s="249">
        <v>3703</v>
      </c>
      <c r="F41" s="235">
        <v>97.79</v>
      </c>
      <c r="G41">
        <v>11</v>
      </c>
      <c r="H41" s="237">
        <v>2.6722999999999999</v>
      </c>
      <c r="I41" s="238">
        <v>11705</v>
      </c>
      <c r="J41">
        <f t="shared" si="0"/>
        <v>5869.08</v>
      </c>
    </row>
    <row r="42" spans="2:10" x14ac:dyDescent="0.2">
      <c r="B42" s="229">
        <v>44774</v>
      </c>
      <c r="C42" s="235">
        <v>13</v>
      </c>
      <c r="D42" s="252">
        <v>8</v>
      </c>
      <c r="E42" s="249">
        <v>5016</v>
      </c>
      <c r="F42" s="235">
        <v>98.09</v>
      </c>
      <c r="G42">
        <v>15</v>
      </c>
      <c r="H42" s="237">
        <v>2.5792999999999999</v>
      </c>
      <c r="I42" s="238"/>
      <c r="J42">
        <f t="shared" si="0"/>
        <v>6159.52</v>
      </c>
    </row>
    <row r="43" spans="2:10" x14ac:dyDescent="0.2">
      <c r="B43" s="229">
        <v>44805</v>
      </c>
      <c r="C43" s="235">
        <v>20</v>
      </c>
      <c r="D43" s="252">
        <v>9</v>
      </c>
      <c r="E43" s="249">
        <v>8546</v>
      </c>
      <c r="F43" s="235">
        <v>99.06</v>
      </c>
      <c r="G43">
        <v>23</v>
      </c>
      <c r="H43" s="237">
        <v>2.5869</v>
      </c>
      <c r="I43" s="238"/>
      <c r="J43">
        <f t="shared" si="0"/>
        <v>6449.96</v>
      </c>
    </row>
    <row r="44" spans="2:10" x14ac:dyDescent="0.2">
      <c r="B44" s="229">
        <v>44835</v>
      </c>
      <c r="C44" s="235">
        <v>18</v>
      </c>
      <c r="D44" s="252">
        <v>10</v>
      </c>
      <c r="E44" s="249">
        <v>6720</v>
      </c>
      <c r="F44" s="235">
        <v>99.67</v>
      </c>
      <c r="G44">
        <v>21</v>
      </c>
      <c r="H44" s="237">
        <v>2.5819000000000001</v>
      </c>
      <c r="I44" s="238"/>
      <c r="J44">
        <f t="shared" si="0"/>
        <v>6740.4</v>
      </c>
    </row>
    <row r="45" spans="2:10" x14ac:dyDescent="0.2">
      <c r="B45" s="229">
        <v>44866</v>
      </c>
      <c r="C45" s="235">
        <v>18</v>
      </c>
      <c r="D45" s="252">
        <v>11</v>
      </c>
      <c r="E45" s="249">
        <v>6765</v>
      </c>
      <c r="F45" s="235">
        <v>99.38</v>
      </c>
      <c r="G45">
        <v>20</v>
      </c>
      <c r="H45" s="237">
        <v>2.6423999999999999</v>
      </c>
      <c r="I45" s="238">
        <v>20963</v>
      </c>
      <c r="J45">
        <f t="shared" si="0"/>
        <v>7030.84</v>
      </c>
    </row>
    <row r="46" spans="2:10" x14ac:dyDescent="0.2">
      <c r="B46" s="229">
        <v>44896</v>
      </c>
      <c r="C46" s="235">
        <v>16</v>
      </c>
      <c r="D46" s="252">
        <v>12</v>
      </c>
      <c r="E46" s="249">
        <v>6520</v>
      </c>
      <c r="F46" s="235">
        <v>99.47</v>
      </c>
      <c r="G46">
        <v>18</v>
      </c>
      <c r="H46" s="237">
        <v>2.6073</v>
      </c>
      <c r="I46" s="238">
        <v>19945</v>
      </c>
      <c r="J46">
        <f t="shared" si="0"/>
        <v>7321.28</v>
      </c>
    </row>
    <row r="47" spans="2:10" x14ac:dyDescent="0.2">
      <c r="B47" s="229">
        <v>44927</v>
      </c>
      <c r="C47" s="235">
        <v>13</v>
      </c>
      <c r="D47" s="252">
        <v>1</v>
      </c>
      <c r="E47" s="249">
        <v>4851</v>
      </c>
      <c r="F47" s="235">
        <v>99.45</v>
      </c>
      <c r="G47">
        <v>15</v>
      </c>
      <c r="H47" s="237">
        <v>2.5954000000000002</v>
      </c>
      <c r="I47" s="238">
        <v>15612</v>
      </c>
      <c r="J47">
        <f t="shared" si="0"/>
        <v>4126.4399999999996</v>
      </c>
    </row>
    <row r="48" spans="2:10" x14ac:dyDescent="0.2">
      <c r="B48" s="229">
        <v>44958</v>
      </c>
      <c r="C48" s="235">
        <v>17</v>
      </c>
      <c r="D48" s="252">
        <v>2</v>
      </c>
      <c r="E48" s="249">
        <v>6350</v>
      </c>
      <c r="F48" s="235">
        <v>99.47</v>
      </c>
      <c r="G48">
        <v>20</v>
      </c>
      <c r="H48" s="237">
        <v>2.6812999999999998</v>
      </c>
      <c r="I48" s="238">
        <v>21113</v>
      </c>
      <c r="J48">
        <f t="shared" si="0"/>
        <v>4416.88</v>
      </c>
    </row>
    <row r="49" spans="2:10" x14ac:dyDescent="0.2">
      <c r="B49" s="229">
        <v>44986</v>
      </c>
      <c r="C49" s="235">
        <v>15</v>
      </c>
      <c r="D49" s="252">
        <v>3</v>
      </c>
      <c r="E49" s="249">
        <v>5895</v>
      </c>
      <c r="F49" s="235">
        <v>98.52</v>
      </c>
      <c r="G49">
        <v>18</v>
      </c>
      <c r="H49" s="237">
        <v>2.6453000000000002</v>
      </c>
      <c r="I49" s="238">
        <v>19337</v>
      </c>
      <c r="J49">
        <f t="shared" si="0"/>
        <v>4707.32</v>
      </c>
    </row>
    <row r="50" spans="2:10" x14ac:dyDescent="0.2">
      <c r="B50" s="229">
        <v>45017</v>
      </c>
      <c r="C50" s="235">
        <v>11</v>
      </c>
      <c r="D50" s="252">
        <v>4</v>
      </c>
      <c r="E50" s="249">
        <v>4383</v>
      </c>
      <c r="F50" s="235">
        <v>99.99</v>
      </c>
      <c r="G50">
        <v>0</v>
      </c>
      <c r="H50" s="237">
        <v>2.4552</v>
      </c>
      <c r="I50" s="238">
        <v>0</v>
      </c>
      <c r="J50">
        <f t="shared" si="0"/>
        <v>4997.76</v>
      </c>
    </row>
    <row r="51" spans="2:10" x14ac:dyDescent="0.2">
      <c r="B51" s="229">
        <v>45047</v>
      </c>
      <c r="C51" s="235">
        <v>16</v>
      </c>
      <c r="D51" s="252">
        <v>5</v>
      </c>
      <c r="E51" s="249">
        <v>6273</v>
      </c>
      <c r="F51" s="235">
        <v>91.45</v>
      </c>
      <c r="G51">
        <v>19</v>
      </c>
      <c r="H51" s="237">
        <v>2.7614000000000001</v>
      </c>
      <c r="I51" s="238">
        <v>15487</v>
      </c>
      <c r="J51">
        <f t="shared" si="0"/>
        <v>5288.2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284"/>
  <sheetViews>
    <sheetView zoomScaleNormal="100" workbookViewId="0">
      <pane ySplit="1" topLeftCell="A24" activePane="bottomLeft" state="frozen"/>
      <selection pane="bottomLeft" activeCell="I3" sqref="I3"/>
    </sheetView>
  </sheetViews>
  <sheetFormatPr baseColWidth="10" defaultColWidth="12.5" defaultRowHeight="15" customHeight="1" x14ac:dyDescent="0.2"/>
  <cols>
    <col min="1" max="1" width="10.6640625" customWidth="1"/>
    <col min="2" max="2" width="18.83203125" style="142" customWidth="1"/>
    <col min="3" max="3" width="22.83203125" customWidth="1"/>
    <col min="4" max="4" width="34.6640625" bestFit="1" customWidth="1"/>
    <col min="5" max="5" width="25.6640625" customWidth="1"/>
    <col min="6" max="6" width="26.83203125" customWidth="1"/>
    <col min="7" max="7" width="20.1640625" customWidth="1"/>
    <col min="8" max="8" width="17.33203125" customWidth="1"/>
    <col min="9" max="9" width="18.83203125" customWidth="1"/>
    <col min="10" max="12" width="20.33203125" customWidth="1"/>
    <col min="13" max="15" width="19.1640625" customWidth="1"/>
    <col min="16" max="16" width="19.1640625" style="145" customWidth="1"/>
    <col min="17" max="17" width="14.33203125" customWidth="1"/>
    <col min="18" max="18" width="18.1640625" customWidth="1"/>
    <col min="19" max="19" width="16.83203125" customWidth="1"/>
    <col min="20" max="20" width="27.83203125" style="142" customWidth="1"/>
    <col min="21" max="21" width="34.83203125" style="145" customWidth="1"/>
  </cols>
  <sheetData>
    <row r="1" spans="2:21" ht="15.75" customHeight="1" x14ac:dyDescent="0.2">
      <c r="I1" s="1"/>
      <c r="J1" s="1"/>
      <c r="K1" s="1"/>
      <c r="L1" s="1"/>
      <c r="M1" s="1"/>
      <c r="N1" s="1"/>
      <c r="O1" s="1"/>
    </row>
    <row r="2" spans="2:21" ht="15.75" customHeight="1" x14ac:dyDescent="0.2">
      <c r="I2" s="1"/>
      <c r="J2" s="1"/>
      <c r="K2" s="196" t="s">
        <v>352</v>
      </c>
      <c r="L2" s="196"/>
      <c r="M2" s="196"/>
      <c r="N2" s="196"/>
      <c r="O2" s="196"/>
    </row>
    <row r="3" spans="2:21" ht="70.5" customHeight="1" x14ac:dyDescent="0.2">
      <c r="B3" s="144" t="s">
        <v>0</v>
      </c>
      <c r="C3" s="2" t="s">
        <v>1</v>
      </c>
      <c r="D3" s="3" t="s">
        <v>2</v>
      </c>
      <c r="E3" s="4" t="s">
        <v>3</v>
      </c>
      <c r="F3" s="146" t="s">
        <v>4</v>
      </c>
      <c r="G3" s="3" t="s">
        <v>5</v>
      </c>
      <c r="H3" s="5" t="s">
        <v>6</v>
      </c>
      <c r="I3" s="6" t="s">
        <v>7</v>
      </c>
      <c r="J3" s="7" t="s">
        <v>9</v>
      </c>
      <c r="K3" s="174" t="s">
        <v>8</v>
      </c>
      <c r="L3" s="174" t="s">
        <v>348</v>
      </c>
      <c r="M3" s="174" t="s">
        <v>349</v>
      </c>
      <c r="N3" s="174" t="s">
        <v>350</v>
      </c>
      <c r="O3" s="174" t="s">
        <v>351</v>
      </c>
      <c r="P3" s="164" t="s">
        <v>10</v>
      </c>
      <c r="Q3" s="8" t="s">
        <v>11</v>
      </c>
      <c r="R3" s="9" t="s">
        <v>12</v>
      </c>
      <c r="S3" s="10" t="s">
        <v>13</v>
      </c>
      <c r="T3" s="163" t="s">
        <v>14</v>
      </c>
      <c r="U3" s="159" t="s">
        <v>15</v>
      </c>
    </row>
    <row r="4" spans="2:21" ht="15.75" customHeight="1" x14ac:dyDescent="0.2">
      <c r="B4" s="190" t="s">
        <v>16</v>
      </c>
      <c r="C4" s="116" t="s">
        <v>17</v>
      </c>
      <c r="D4" s="11" t="s">
        <v>18</v>
      </c>
      <c r="E4" s="11" t="s">
        <v>19</v>
      </c>
      <c r="F4" s="147">
        <v>0.95</v>
      </c>
      <c r="G4" s="12" t="s">
        <v>20</v>
      </c>
      <c r="H4" s="13" t="s">
        <v>21</v>
      </c>
      <c r="I4" s="14">
        <v>1</v>
      </c>
      <c r="J4" s="14">
        <v>20</v>
      </c>
      <c r="K4" s="165">
        <v>2</v>
      </c>
      <c r="L4" s="165">
        <f>F4*I4*K4</f>
        <v>1.9</v>
      </c>
      <c r="M4" s="165">
        <f t="shared" ref="M4:M67" si="0">(F4)*(I4)*(K4)*(J4)</f>
        <v>38</v>
      </c>
      <c r="N4" s="165">
        <f>L4/1000</f>
        <v>1.9E-3</v>
      </c>
      <c r="O4" s="165">
        <f>M4/1000</f>
        <v>3.7999999999999999E-2</v>
      </c>
      <c r="P4" s="157" t="s">
        <v>22</v>
      </c>
      <c r="Q4" s="12" t="s">
        <v>23</v>
      </c>
      <c r="R4" s="12"/>
      <c r="S4" s="12"/>
      <c r="T4" s="143" t="s">
        <v>24</v>
      </c>
      <c r="U4" s="184" t="s">
        <v>25</v>
      </c>
    </row>
    <row r="5" spans="2:21" ht="15.75" customHeight="1" x14ac:dyDescent="0.2">
      <c r="B5" s="191"/>
      <c r="C5" s="117"/>
      <c r="D5" s="11" t="s">
        <v>18</v>
      </c>
      <c r="E5" s="11" t="s">
        <v>26</v>
      </c>
      <c r="F5" s="147">
        <v>0.6</v>
      </c>
      <c r="G5" s="12" t="s">
        <v>20</v>
      </c>
      <c r="H5" s="13" t="s">
        <v>21</v>
      </c>
      <c r="I5" s="14">
        <v>1</v>
      </c>
      <c r="J5" s="14">
        <v>20</v>
      </c>
      <c r="K5" s="165">
        <v>2</v>
      </c>
      <c r="L5" s="165">
        <f t="shared" ref="L5:L68" si="1">F5*I5*K5</f>
        <v>1.2</v>
      </c>
      <c r="M5" s="165">
        <f t="shared" si="0"/>
        <v>24</v>
      </c>
      <c r="N5" s="165">
        <f t="shared" ref="N5:N68" si="2">L5/1000</f>
        <v>1.1999999999999999E-3</v>
      </c>
      <c r="O5" s="165">
        <f t="shared" ref="O5:O68" si="3">M5/1000</f>
        <v>2.4E-2</v>
      </c>
      <c r="P5" s="157" t="s">
        <v>22</v>
      </c>
      <c r="Q5" s="12" t="s">
        <v>23</v>
      </c>
      <c r="R5" s="12"/>
      <c r="S5" s="12"/>
      <c r="T5" s="143" t="s">
        <v>24</v>
      </c>
      <c r="U5" s="185"/>
    </row>
    <row r="6" spans="2:21" ht="15.75" customHeight="1" x14ac:dyDescent="0.2">
      <c r="B6" s="191"/>
      <c r="C6" s="117"/>
      <c r="D6" s="11" t="s">
        <v>27</v>
      </c>
      <c r="E6" s="11" t="s">
        <v>28</v>
      </c>
      <c r="F6" s="147">
        <v>6.5000000000000002E-2</v>
      </c>
      <c r="G6" s="12" t="s">
        <v>20</v>
      </c>
      <c r="H6" s="13" t="s">
        <v>21</v>
      </c>
      <c r="I6" s="14">
        <v>5</v>
      </c>
      <c r="J6" s="14">
        <v>24</v>
      </c>
      <c r="K6" s="165">
        <v>12</v>
      </c>
      <c r="L6" s="165">
        <f t="shared" si="1"/>
        <v>3.9000000000000004</v>
      </c>
      <c r="M6" s="165">
        <f t="shared" si="0"/>
        <v>93.600000000000009</v>
      </c>
      <c r="N6" s="165">
        <f t="shared" si="2"/>
        <v>3.9000000000000003E-3</v>
      </c>
      <c r="O6" s="165">
        <f t="shared" si="3"/>
        <v>9.3600000000000003E-2</v>
      </c>
      <c r="P6" s="157" t="s">
        <v>22</v>
      </c>
      <c r="Q6" s="12"/>
      <c r="R6" s="12"/>
      <c r="S6" s="12" t="s">
        <v>23</v>
      </c>
      <c r="T6" s="143" t="s">
        <v>29</v>
      </c>
      <c r="U6" s="185"/>
    </row>
    <row r="7" spans="2:21" ht="15.75" customHeight="1" x14ac:dyDescent="0.2">
      <c r="B7" s="191"/>
      <c r="C7" s="117"/>
      <c r="D7" s="11" t="s">
        <v>30</v>
      </c>
      <c r="E7" s="11" t="s">
        <v>31</v>
      </c>
      <c r="F7" s="147">
        <v>2.38</v>
      </c>
      <c r="G7" s="12" t="s">
        <v>20</v>
      </c>
      <c r="H7" s="13" t="s">
        <v>21</v>
      </c>
      <c r="I7" s="14">
        <v>1</v>
      </c>
      <c r="J7" s="14">
        <v>24</v>
      </c>
      <c r="K7" s="165">
        <v>1</v>
      </c>
      <c r="L7" s="165">
        <f t="shared" si="1"/>
        <v>2.38</v>
      </c>
      <c r="M7" s="165">
        <f t="shared" si="0"/>
        <v>57.12</v>
      </c>
      <c r="N7" s="165">
        <f t="shared" si="2"/>
        <v>2.3799999999999997E-3</v>
      </c>
      <c r="O7" s="165">
        <f t="shared" si="3"/>
        <v>5.7119999999999997E-2</v>
      </c>
      <c r="P7" s="157" t="s">
        <v>32</v>
      </c>
      <c r="Q7" s="12"/>
      <c r="R7" s="12" t="s">
        <v>23</v>
      </c>
      <c r="S7" s="12"/>
      <c r="T7" s="143" t="s">
        <v>29</v>
      </c>
      <c r="U7" s="185"/>
    </row>
    <row r="8" spans="2:21" ht="15.75" customHeight="1" x14ac:dyDescent="0.2">
      <c r="B8" s="191"/>
      <c r="C8" s="117"/>
      <c r="D8" s="11" t="s">
        <v>27</v>
      </c>
      <c r="E8" s="11" t="s">
        <v>28</v>
      </c>
      <c r="F8" s="147">
        <v>0.13500000000000001</v>
      </c>
      <c r="G8" s="12" t="s">
        <v>20</v>
      </c>
      <c r="H8" s="13" t="s">
        <v>21</v>
      </c>
      <c r="I8" s="14">
        <v>1</v>
      </c>
      <c r="J8" s="14">
        <v>24</v>
      </c>
      <c r="K8" s="165">
        <v>2</v>
      </c>
      <c r="L8" s="165">
        <f t="shared" si="1"/>
        <v>0.27</v>
      </c>
      <c r="M8" s="165">
        <f t="shared" si="0"/>
        <v>6.48</v>
      </c>
      <c r="N8" s="165">
        <f t="shared" si="2"/>
        <v>2.7E-4</v>
      </c>
      <c r="O8" s="165">
        <f t="shared" si="3"/>
        <v>6.4800000000000005E-3</v>
      </c>
      <c r="P8" s="157" t="s">
        <v>22</v>
      </c>
      <c r="Q8" s="12"/>
      <c r="R8" s="12"/>
      <c r="S8" s="12" t="s">
        <v>23</v>
      </c>
      <c r="T8" s="143" t="s">
        <v>29</v>
      </c>
      <c r="U8" s="185"/>
    </row>
    <row r="9" spans="2:21" ht="15.75" customHeight="1" x14ac:dyDescent="0.2">
      <c r="B9" s="191"/>
      <c r="C9" s="117"/>
      <c r="D9" s="11" t="s">
        <v>33</v>
      </c>
      <c r="E9" s="11" t="s">
        <v>34</v>
      </c>
      <c r="F9" s="147">
        <v>1.7999999999999999E-2</v>
      </c>
      <c r="G9" s="12" t="s">
        <v>20</v>
      </c>
      <c r="H9" s="13" t="s">
        <v>21</v>
      </c>
      <c r="I9" s="14">
        <v>1</v>
      </c>
      <c r="J9" s="14">
        <v>24</v>
      </c>
      <c r="K9" s="165">
        <v>12</v>
      </c>
      <c r="L9" s="165">
        <f t="shared" si="1"/>
        <v>0.21599999999999997</v>
      </c>
      <c r="M9" s="165">
        <f t="shared" si="0"/>
        <v>5.1839999999999993</v>
      </c>
      <c r="N9" s="165">
        <f t="shared" si="2"/>
        <v>2.1599999999999996E-4</v>
      </c>
      <c r="O9" s="165">
        <f t="shared" si="3"/>
        <v>5.1839999999999994E-3</v>
      </c>
      <c r="P9" s="157" t="s">
        <v>22</v>
      </c>
      <c r="Q9" s="12"/>
      <c r="R9" s="12"/>
      <c r="S9" s="12" t="s">
        <v>23</v>
      </c>
      <c r="T9" s="143" t="s">
        <v>29</v>
      </c>
      <c r="U9" s="185"/>
    </row>
    <row r="10" spans="2:21" ht="15.75" customHeight="1" x14ac:dyDescent="0.2">
      <c r="B10" s="191"/>
      <c r="C10" s="118"/>
      <c r="D10" s="11" t="s">
        <v>33</v>
      </c>
      <c r="E10" s="11" t="s">
        <v>35</v>
      </c>
      <c r="F10" s="147">
        <v>2.7E-2</v>
      </c>
      <c r="G10" s="12" t="s">
        <v>20</v>
      </c>
      <c r="H10" s="13" t="s">
        <v>21</v>
      </c>
      <c r="I10" s="14">
        <v>26</v>
      </c>
      <c r="J10" s="14">
        <v>24</v>
      </c>
      <c r="K10" s="165">
        <v>8</v>
      </c>
      <c r="L10" s="165">
        <f t="shared" si="1"/>
        <v>5.6159999999999997</v>
      </c>
      <c r="M10" s="165">
        <f t="shared" si="0"/>
        <v>134.78399999999999</v>
      </c>
      <c r="N10" s="165">
        <f t="shared" si="2"/>
        <v>5.6159999999999995E-3</v>
      </c>
      <c r="O10" s="165">
        <f t="shared" si="3"/>
        <v>0.13478399999999999</v>
      </c>
      <c r="P10" s="157" t="s">
        <v>22</v>
      </c>
      <c r="Q10" s="12"/>
      <c r="R10" s="12"/>
      <c r="S10" s="12" t="s">
        <v>23</v>
      </c>
      <c r="T10" s="143" t="s">
        <v>29</v>
      </c>
      <c r="U10" s="186"/>
    </row>
    <row r="11" spans="2:21" ht="15.75" customHeight="1" x14ac:dyDescent="0.2">
      <c r="B11" s="191"/>
      <c r="C11" s="116" t="s">
        <v>36</v>
      </c>
      <c r="D11" s="11" t="s">
        <v>27</v>
      </c>
      <c r="E11" s="11" t="s">
        <v>37</v>
      </c>
      <c r="F11" s="147">
        <v>0.26200000000000001</v>
      </c>
      <c r="G11" s="12" t="s">
        <v>20</v>
      </c>
      <c r="H11" s="13" t="s">
        <v>21</v>
      </c>
      <c r="I11" s="14">
        <v>1</v>
      </c>
      <c r="J11" s="14">
        <v>20</v>
      </c>
      <c r="K11" s="165">
        <v>7</v>
      </c>
      <c r="L11" s="165">
        <f t="shared" si="1"/>
        <v>1.8340000000000001</v>
      </c>
      <c r="M11" s="165">
        <f t="shared" si="0"/>
        <v>36.68</v>
      </c>
      <c r="N11" s="165">
        <f t="shared" si="2"/>
        <v>1.8340000000000001E-3</v>
      </c>
      <c r="O11" s="165">
        <f t="shared" si="3"/>
        <v>3.6679999999999997E-2</v>
      </c>
      <c r="P11" s="157" t="s">
        <v>22</v>
      </c>
      <c r="Q11" s="12"/>
      <c r="R11" s="12"/>
      <c r="S11" s="12" t="s">
        <v>23</v>
      </c>
      <c r="T11" s="143" t="s">
        <v>24</v>
      </c>
      <c r="U11" s="175" t="s">
        <v>38</v>
      </c>
    </row>
    <row r="12" spans="2:21" ht="15.75" customHeight="1" x14ac:dyDescent="0.2">
      <c r="B12" s="191"/>
      <c r="C12" s="117"/>
      <c r="D12" s="11" t="s">
        <v>27</v>
      </c>
      <c r="E12" s="11" t="s">
        <v>39</v>
      </c>
      <c r="F12" s="147">
        <v>4.4999999999999998E-2</v>
      </c>
      <c r="G12" s="12" t="s">
        <v>20</v>
      </c>
      <c r="H12" s="13" t="s">
        <v>21</v>
      </c>
      <c r="I12" s="14">
        <v>1</v>
      </c>
      <c r="J12" s="14">
        <v>20</v>
      </c>
      <c r="K12" s="165">
        <v>7</v>
      </c>
      <c r="L12" s="165">
        <f t="shared" si="1"/>
        <v>0.315</v>
      </c>
      <c r="M12" s="165">
        <f t="shared" si="0"/>
        <v>6.3</v>
      </c>
      <c r="N12" s="165">
        <f t="shared" si="2"/>
        <v>3.1500000000000001E-4</v>
      </c>
      <c r="O12" s="165">
        <f t="shared" si="3"/>
        <v>6.3E-3</v>
      </c>
      <c r="P12" s="157" t="s">
        <v>22</v>
      </c>
      <c r="Q12" s="12"/>
      <c r="R12" s="12"/>
      <c r="S12" s="12" t="s">
        <v>23</v>
      </c>
      <c r="T12" s="143" t="s">
        <v>24</v>
      </c>
      <c r="U12" s="176"/>
    </row>
    <row r="13" spans="2:21" ht="15.75" customHeight="1" x14ac:dyDescent="0.2">
      <c r="B13" s="191"/>
      <c r="C13" s="117"/>
      <c r="D13" s="11" t="s">
        <v>27</v>
      </c>
      <c r="E13" s="11" t="s">
        <v>40</v>
      </c>
      <c r="F13" s="147">
        <v>0.05</v>
      </c>
      <c r="G13" s="12" t="s">
        <v>20</v>
      </c>
      <c r="H13" s="13" t="s">
        <v>21</v>
      </c>
      <c r="I13" s="14">
        <v>1</v>
      </c>
      <c r="J13" s="14">
        <v>20</v>
      </c>
      <c r="K13" s="165">
        <v>1</v>
      </c>
      <c r="L13" s="165">
        <f t="shared" si="1"/>
        <v>0.05</v>
      </c>
      <c r="M13" s="165">
        <f t="shared" si="0"/>
        <v>1</v>
      </c>
      <c r="N13" s="165">
        <f t="shared" si="2"/>
        <v>5.0000000000000002E-5</v>
      </c>
      <c r="O13" s="165">
        <f t="shared" si="3"/>
        <v>1E-3</v>
      </c>
      <c r="P13" s="157" t="s">
        <v>22</v>
      </c>
      <c r="Q13" s="12"/>
      <c r="R13" s="12"/>
      <c r="S13" s="12" t="s">
        <v>23</v>
      </c>
      <c r="T13" s="143" t="s">
        <v>24</v>
      </c>
      <c r="U13" s="176"/>
    </row>
    <row r="14" spans="2:21" ht="15.75" customHeight="1" x14ac:dyDescent="0.2">
      <c r="B14" s="191"/>
      <c r="C14" s="117"/>
      <c r="D14" s="11" t="s">
        <v>30</v>
      </c>
      <c r="E14" s="11" t="s">
        <v>41</v>
      </c>
      <c r="F14" s="147">
        <v>4.3999999999999997E-2</v>
      </c>
      <c r="G14" s="12" t="s">
        <v>20</v>
      </c>
      <c r="H14" s="13" t="s">
        <v>21</v>
      </c>
      <c r="I14" s="14">
        <v>1</v>
      </c>
      <c r="J14" s="14">
        <v>20</v>
      </c>
      <c r="K14" s="165">
        <v>2</v>
      </c>
      <c r="L14" s="165">
        <f t="shared" si="1"/>
        <v>8.7999999999999995E-2</v>
      </c>
      <c r="M14" s="165">
        <f t="shared" si="0"/>
        <v>1.7599999999999998</v>
      </c>
      <c r="N14" s="165">
        <f t="shared" si="2"/>
        <v>8.7999999999999998E-5</v>
      </c>
      <c r="O14" s="165">
        <f t="shared" si="3"/>
        <v>1.7599999999999998E-3</v>
      </c>
      <c r="P14" s="157" t="s">
        <v>22</v>
      </c>
      <c r="Q14" s="12"/>
      <c r="R14" s="12" t="s">
        <v>23</v>
      </c>
      <c r="S14" s="12"/>
      <c r="T14" s="143" t="s">
        <v>24</v>
      </c>
      <c r="U14" s="176"/>
    </row>
    <row r="15" spans="2:21" ht="15.75" customHeight="1" x14ac:dyDescent="0.2">
      <c r="B15" s="191"/>
      <c r="C15" s="117"/>
      <c r="D15" s="11" t="s">
        <v>27</v>
      </c>
      <c r="E15" s="11" t="s">
        <v>42</v>
      </c>
      <c r="F15" s="147">
        <v>1.2E-2</v>
      </c>
      <c r="G15" s="12" t="s">
        <v>20</v>
      </c>
      <c r="H15" s="13" t="s">
        <v>21</v>
      </c>
      <c r="I15" s="14">
        <v>1</v>
      </c>
      <c r="J15" s="14">
        <v>30</v>
      </c>
      <c r="K15" s="165">
        <v>24</v>
      </c>
      <c r="L15" s="165">
        <f t="shared" si="1"/>
        <v>0.28800000000000003</v>
      </c>
      <c r="M15" s="165">
        <f t="shared" si="0"/>
        <v>8.64</v>
      </c>
      <c r="N15" s="165">
        <f t="shared" si="2"/>
        <v>2.8800000000000001E-4</v>
      </c>
      <c r="O15" s="165">
        <f t="shared" si="3"/>
        <v>8.6400000000000001E-3</v>
      </c>
      <c r="P15" s="157" t="s">
        <v>22</v>
      </c>
      <c r="Q15" s="12"/>
      <c r="R15" s="12"/>
      <c r="S15" s="12" t="s">
        <v>23</v>
      </c>
      <c r="T15" s="143" t="s">
        <v>24</v>
      </c>
      <c r="U15" s="176"/>
    </row>
    <row r="16" spans="2:21" ht="15.75" customHeight="1" x14ac:dyDescent="0.2">
      <c r="B16" s="191"/>
      <c r="C16" s="118"/>
      <c r="D16" s="11" t="s">
        <v>27</v>
      </c>
      <c r="E16" s="11" t="s">
        <v>43</v>
      </c>
      <c r="F16" s="147">
        <v>1.7999999999999999E-2</v>
      </c>
      <c r="G16" s="12" t="s">
        <v>20</v>
      </c>
      <c r="H16" s="13" t="s">
        <v>21</v>
      </c>
      <c r="I16" s="14">
        <v>1</v>
      </c>
      <c r="J16" s="14">
        <v>24</v>
      </c>
      <c r="K16" s="165">
        <v>24</v>
      </c>
      <c r="L16" s="165">
        <f t="shared" si="1"/>
        <v>0.43199999999999994</v>
      </c>
      <c r="M16" s="165">
        <f t="shared" si="0"/>
        <v>10.367999999999999</v>
      </c>
      <c r="N16" s="165">
        <f t="shared" si="2"/>
        <v>4.3199999999999993E-4</v>
      </c>
      <c r="O16" s="165">
        <f t="shared" si="3"/>
        <v>1.0367999999999999E-2</v>
      </c>
      <c r="P16" s="157" t="s">
        <v>22</v>
      </c>
      <c r="Q16" s="12"/>
      <c r="R16" s="12"/>
      <c r="S16" s="12" t="s">
        <v>23</v>
      </c>
      <c r="T16" s="143" t="s">
        <v>24</v>
      </c>
      <c r="U16" s="177"/>
    </row>
    <row r="17" spans="2:21" ht="15.75" customHeight="1" x14ac:dyDescent="0.2">
      <c r="B17" s="191"/>
      <c r="C17" s="116" t="s">
        <v>44</v>
      </c>
      <c r="D17" s="11" t="s">
        <v>33</v>
      </c>
      <c r="E17" s="11" t="s">
        <v>35</v>
      </c>
      <c r="F17" s="147">
        <v>2.7E-2</v>
      </c>
      <c r="G17" s="12" t="s">
        <v>20</v>
      </c>
      <c r="H17" s="13" t="s">
        <v>21</v>
      </c>
      <c r="I17" s="14">
        <v>4</v>
      </c>
      <c r="J17" s="14">
        <v>20</v>
      </c>
      <c r="K17" s="165">
        <v>3</v>
      </c>
      <c r="L17" s="165">
        <f t="shared" si="1"/>
        <v>0.32400000000000001</v>
      </c>
      <c r="M17" s="165">
        <f t="shared" si="0"/>
        <v>6.48</v>
      </c>
      <c r="N17" s="165">
        <f t="shared" si="2"/>
        <v>3.2400000000000001E-4</v>
      </c>
      <c r="O17" s="165">
        <f t="shared" si="3"/>
        <v>6.4800000000000005E-3</v>
      </c>
      <c r="P17" s="157" t="s">
        <v>22</v>
      </c>
      <c r="Q17" s="12"/>
      <c r="R17" s="12" t="s">
        <v>23</v>
      </c>
      <c r="S17" s="12"/>
      <c r="T17" s="143" t="s">
        <v>24</v>
      </c>
      <c r="U17" s="175" t="s">
        <v>45</v>
      </c>
    </row>
    <row r="18" spans="2:21" ht="15.75" customHeight="1" x14ac:dyDescent="0.2">
      <c r="B18" s="191"/>
      <c r="C18" s="117"/>
      <c r="D18" s="11" t="s">
        <v>27</v>
      </c>
      <c r="E18" s="11" t="s">
        <v>28</v>
      </c>
      <c r="F18" s="147">
        <v>0.35</v>
      </c>
      <c r="G18" s="12" t="s">
        <v>20</v>
      </c>
      <c r="H18" s="13" t="s">
        <v>21</v>
      </c>
      <c r="I18" s="14">
        <v>2</v>
      </c>
      <c r="J18" s="14">
        <v>20</v>
      </c>
      <c r="K18" s="165">
        <v>8</v>
      </c>
      <c r="L18" s="165">
        <f t="shared" si="1"/>
        <v>5.6</v>
      </c>
      <c r="M18" s="165">
        <f t="shared" si="0"/>
        <v>112</v>
      </c>
      <c r="N18" s="165">
        <f t="shared" si="2"/>
        <v>5.5999999999999999E-3</v>
      </c>
      <c r="O18" s="165">
        <f t="shared" si="3"/>
        <v>0.112</v>
      </c>
      <c r="P18" s="157" t="s">
        <v>22</v>
      </c>
      <c r="Q18" s="12"/>
      <c r="R18" s="12"/>
      <c r="S18" s="12" t="s">
        <v>23</v>
      </c>
      <c r="T18" s="143" t="s">
        <v>24</v>
      </c>
      <c r="U18" s="176"/>
    </row>
    <row r="19" spans="2:21" ht="15.75" customHeight="1" x14ac:dyDescent="0.2">
      <c r="B19" s="191"/>
      <c r="C19" s="117"/>
      <c r="D19" s="11" t="s">
        <v>27</v>
      </c>
      <c r="E19" s="11" t="s">
        <v>46</v>
      </c>
      <c r="F19" s="147">
        <v>6.3E-2</v>
      </c>
      <c r="G19" s="12" t="s">
        <v>20</v>
      </c>
      <c r="H19" s="13" t="s">
        <v>21</v>
      </c>
      <c r="I19" s="14">
        <v>1</v>
      </c>
      <c r="J19" s="14">
        <v>24</v>
      </c>
      <c r="K19" s="165">
        <v>3</v>
      </c>
      <c r="L19" s="165">
        <f t="shared" si="1"/>
        <v>0.189</v>
      </c>
      <c r="M19" s="165">
        <f t="shared" si="0"/>
        <v>4.5359999999999996</v>
      </c>
      <c r="N19" s="165">
        <f t="shared" si="2"/>
        <v>1.8900000000000001E-4</v>
      </c>
      <c r="O19" s="165">
        <f t="shared" si="3"/>
        <v>4.5359999999999992E-3</v>
      </c>
      <c r="P19" s="157" t="s">
        <v>22</v>
      </c>
      <c r="Q19" s="12"/>
      <c r="R19" s="12"/>
      <c r="S19" s="12" t="s">
        <v>23</v>
      </c>
      <c r="T19" s="143" t="s">
        <v>24</v>
      </c>
      <c r="U19" s="176"/>
    </row>
    <row r="20" spans="2:21" ht="15.75" customHeight="1" x14ac:dyDescent="0.2">
      <c r="B20" s="191"/>
      <c r="C20" s="117"/>
      <c r="D20" s="11" t="s">
        <v>27</v>
      </c>
      <c r="E20" s="11" t="s">
        <v>46</v>
      </c>
      <c r="F20" s="147">
        <v>0.622</v>
      </c>
      <c r="G20" s="12" t="s">
        <v>20</v>
      </c>
      <c r="H20" s="13" t="s">
        <v>21</v>
      </c>
      <c r="I20" s="14">
        <v>1</v>
      </c>
      <c r="J20" s="14">
        <v>24</v>
      </c>
      <c r="K20" s="165">
        <v>3</v>
      </c>
      <c r="L20" s="165">
        <f t="shared" si="1"/>
        <v>1.8660000000000001</v>
      </c>
      <c r="M20" s="165">
        <f t="shared" si="0"/>
        <v>44.784000000000006</v>
      </c>
      <c r="N20" s="165">
        <f t="shared" si="2"/>
        <v>1.866E-3</v>
      </c>
      <c r="O20" s="165">
        <f t="shared" si="3"/>
        <v>4.4784000000000004E-2</v>
      </c>
      <c r="P20" s="157" t="s">
        <v>22</v>
      </c>
      <c r="Q20" s="12"/>
      <c r="R20" s="12"/>
      <c r="S20" s="12" t="s">
        <v>23</v>
      </c>
      <c r="T20" s="143" t="s">
        <v>24</v>
      </c>
      <c r="U20" s="176"/>
    </row>
    <row r="21" spans="2:21" ht="15.75" customHeight="1" x14ac:dyDescent="0.2">
      <c r="B21" s="191"/>
      <c r="C21" s="117"/>
      <c r="D21" s="11" t="s">
        <v>27</v>
      </c>
      <c r="E21" s="11" t="s">
        <v>46</v>
      </c>
      <c r="F21" s="147">
        <v>0.28399999999999997</v>
      </c>
      <c r="G21" s="12" t="s">
        <v>20</v>
      </c>
      <c r="H21" s="13" t="s">
        <v>21</v>
      </c>
      <c r="I21" s="14">
        <v>1</v>
      </c>
      <c r="J21" s="14">
        <v>24</v>
      </c>
      <c r="K21" s="165">
        <v>1</v>
      </c>
      <c r="L21" s="165">
        <f t="shared" si="1"/>
        <v>0.28399999999999997</v>
      </c>
      <c r="M21" s="165">
        <f t="shared" si="0"/>
        <v>6.8159999999999989</v>
      </c>
      <c r="N21" s="165">
        <f t="shared" si="2"/>
        <v>2.8399999999999996E-4</v>
      </c>
      <c r="O21" s="165">
        <f t="shared" si="3"/>
        <v>6.8159999999999991E-3</v>
      </c>
      <c r="P21" s="157" t="s">
        <v>22</v>
      </c>
      <c r="Q21" s="12"/>
      <c r="R21" s="12"/>
      <c r="S21" s="12" t="s">
        <v>23</v>
      </c>
      <c r="T21" s="143" t="s">
        <v>24</v>
      </c>
      <c r="U21" s="176"/>
    </row>
    <row r="22" spans="2:21" ht="15.75" customHeight="1" x14ac:dyDescent="0.2">
      <c r="B22" s="191"/>
      <c r="C22" s="117"/>
      <c r="D22" s="11" t="s">
        <v>30</v>
      </c>
      <c r="E22" s="11" t="s">
        <v>47</v>
      </c>
      <c r="F22" s="147">
        <v>9.1999999999999998E-2</v>
      </c>
      <c r="G22" s="12" t="s">
        <v>20</v>
      </c>
      <c r="H22" s="13" t="s">
        <v>21</v>
      </c>
      <c r="I22" s="14">
        <v>1</v>
      </c>
      <c r="J22" s="14">
        <v>20</v>
      </c>
      <c r="K22" s="165">
        <v>4</v>
      </c>
      <c r="L22" s="165">
        <f t="shared" si="1"/>
        <v>0.36799999999999999</v>
      </c>
      <c r="M22" s="165">
        <f t="shared" si="0"/>
        <v>7.3599999999999994</v>
      </c>
      <c r="N22" s="165">
        <f t="shared" si="2"/>
        <v>3.68E-4</v>
      </c>
      <c r="O22" s="165">
        <f t="shared" si="3"/>
        <v>7.3599999999999994E-3</v>
      </c>
      <c r="P22" s="157" t="s">
        <v>22</v>
      </c>
      <c r="Q22" s="12"/>
      <c r="R22" s="12" t="s">
        <v>23</v>
      </c>
      <c r="S22" s="12"/>
      <c r="T22" s="143" t="s">
        <v>24</v>
      </c>
      <c r="U22" s="176"/>
    </row>
    <row r="23" spans="2:21" ht="15.75" customHeight="1" x14ac:dyDescent="0.2">
      <c r="B23" s="191"/>
      <c r="C23" s="117"/>
      <c r="D23" s="11" t="s">
        <v>27</v>
      </c>
      <c r="E23" s="11" t="s">
        <v>40</v>
      </c>
      <c r="F23" s="147">
        <v>4.8000000000000001E-2</v>
      </c>
      <c r="G23" s="12" t="s">
        <v>20</v>
      </c>
      <c r="H23" s="13" t="s">
        <v>21</v>
      </c>
      <c r="I23" s="14">
        <v>8</v>
      </c>
      <c r="J23" s="14">
        <v>24</v>
      </c>
      <c r="K23" s="165">
        <v>20</v>
      </c>
      <c r="L23" s="165">
        <f t="shared" si="1"/>
        <v>7.68</v>
      </c>
      <c r="M23" s="165">
        <f t="shared" si="0"/>
        <v>184.32</v>
      </c>
      <c r="N23" s="165">
        <f t="shared" si="2"/>
        <v>7.6799999999999993E-3</v>
      </c>
      <c r="O23" s="165">
        <f t="shared" si="3"/>
        <v>0.18431999999999998</v>
      </c>
      <c r="P23" s="157" t="s">
        <v>22</v>
      </c>
      <c r="Q23" s="12"/>
      <c r="R23" s="12"/>
      <c r="S23" s="12" t="s">
        <v>23</v>
      </c>
      <c r="T23" s="143" t="s">
        <v>24</v>
      </c>
      <c r="U23" s="176"/>
    </row>
    <row r="24" spans="2:21" ht="15.75" customHeight="1" x14ac:dyDescent="0.2">
      <c r="B24" s="191"/>
      <c r="C24" s="118"/>
      <c r="D24" s="11" t="s">
        <v>27</v>
      </c>
      <c r="E24" s="11" t="s">
        <v>48</v>
      </c>
      <c r="F24" s="147">
        <v>0.375</v>
      </c>
      <c r="G24" s="12" t="s">
        <v>20</v>
      </c>
      <c r="H24" s="13" t="s">
        <v>21</v>
      </c>
      <c r="I24" s="14">
        <v>8</v>
      </c>
      <c r="J24" s="14">
        <v>30</v>
      </c>
      <c r="K24" s="165">
        <v>24</v>
      </c>
      <c r="L24" s="165">
        <f t="shared" si="1"/>
        <v>72</v>
      </c>
      <c r="M24" s="165">
        <f t="shared" si="0"/>
        <v>2160</v>
      </c>
      <c r="N24" s="165">
        <f t="shared" si="2"/>
        <v>7.1999999999999995E-2</v>
      </c>
      <c r="O24" s="165">
        <f t="shared" si="3"/>
        <v>2.16</v>
      </c>
      <c r="P24" s="157" t="s">
        <v>22</v>
      </c>
      <c r="Q24" s="12"/>
      <c r="R24" s="12"/>
      <c r="S24" s="12" t="s">
        <v>23</v>
      </c>
      <c r="T24" s="143" t="s">
        <v>24</v>
      </c>
      <c r="U24" s="177"/>
    </row>
    <row r="25" spans="2:21" ht="16.5" customHeight="1" x14ac:dyDescent="0.2">
      <c r="B25" s="191"/>
      <c r="C25" s="116" t="s">
        <v>49</v>
      </c>
      <c r="D25" s="11" t="s">
        <v>27</v>
      </c>
      <c r="E25" s="11" t="s">
        <v>28</v>
      </c>
      <c r="F25" s="147">
        <v>6.5000000000000002E-2</v>
      </c>
      <c r="G25" s="12" t="s">
        <v>20</v>
      </c>
      <c r="H25" s="15" t="s">
        <v>21</v>
      </c>
      <c r="I25" s="14">
        <v>5</v>
      </c>
      <c r="J25" s="14">
        <v>20</v>
      </c>
      <c r="K25" s="165">
        <v>8</v>
      </c>
      <c r="L25" s="165">
        <f t="shared" si="1"/>
        <v>2.6</v>
      </c>
      <c r="M25" s="165">
        <f t="shared" si="0"/>
        <v>52</v>
      </c>
      <c r="N25" s="165">
        <f t="shared" si="2"/>
        <v>2.5999999999999999E-3</v>
      </c>
      <c r="O25" s="165">
        <f t="shared" si="3"/>
        <v>5.1999999999999998E-2</v>
      </c>
      <c r="P25" s="157" t="s">
        <v>22</v>
      </c>
      <c r="Q25" s="12"/>
      <c r="R25" s="12"/>
      <c r="S25" s="12" t="s">
        <v>23</v>
      </c>
      <c r="T25" s="143" t="s">
        <v>24</v>
      </c>
      <c r="U25" s="175" t="s">
        <v>50</v>
      </c>
    </row>
    <row r="26" spans="2:21" ht="15.75" customHeight="1" x14ac:dyDescent="0.2">
      <c r="B26" s="191"/>
      <c r="C26" s="117"/>
      <c r="D26" s="11" t="s">
        <v>27</v>
      </c>
      <c r="E26" s="11" t="s">
        <v>46</v>
      </c>
      <c r="F26" s="147">
        <v>0.28000000000000003</v>
      </c>
      <c r="G26" s="12" t="s">
        <v>20</v>
      </c>
      <c r="H26" s="15" t="s">
        <v>21</v>
      </c>
      <c r="I26" s="14">
        <v>1</v>
      </c>
      <c r="J26" s="14">
        <v>20</v>
      </c>
      <c r="K26" s="165">
        <v>3</v>
      </c>
      <c r="L26" s="165">
        <f t="shared" si="1"/>
        <v>0.84000000000000008</v>
      </c>
      <c r="M26" s="165">
        <f t="shared" si="0"/>
        <v>16.8</v>
      </c>
      <c r="N26" s="165">
        <f t="shared" si="2"/>
        <v>8.4000000000000003E-4</v>
      </c>
      <c r="O26" s="165">
        <f t="shared" si="3"/>
        <v>1.6800000000000002E-2</v>
      </c>
      <c r="P26" s="157" t="s">
        <v>22</v>
      </c>
      <c r="Q26" s="12"/>
      <c r="R26" s="12"/>
      <c r="S26" s="12" t="s">
        <v>23</v>
      </c>
      <c r="T26" s="143" t="s">
        <v>24</v>
      </c>
      <c r="U26" s="176"/>
    </row>
    <row r="27" spans="2:21" ht="15.75" customHeight="1" x14ac:dyDescent="0.2">
      <c r="B27" s="191"/>
      <c r="C27" s="117"/>
      <c r="D27" s="11" t="s">
        <v>27</v>
      </c>
      <c r="E27" s="11" t="s">
        <v>46</v>
      </c>
      <c r="F27" s="147">
        <v>0.66</v>
      </c>
      <c r="G27" s="12" t="s">
        <v>20</v>
      </c>
      <c r="H27" s="15" t="s">
        <v>21</v>
      </c>
      <c r="I27" s="14">
        <v>1</v>
      </c>
      <c r="J27" s="14">
        <v>20</v>
      </c>
      <c r="K27" s="165">
        <v>3</v>
      </c>
      <c r="L27" s="165">
        <f t="shared" si="1"/>
        <v>1.98</v>
      </c>
      <c r="M27" s="165">
        <f t="shared" si="0"/>
        <v>39.6</v>
      </c>
      <c r="N27" s="165">
        <f t="shared" si="2"/>
        <v>1.98E-3</v>
      </c>
      <c r="O27" s="165">
        <f t="shared" si="3"/>
        <v>3.9600000000000003E-2</v>
      </c>
      <c r="P27" s="157" t="s">
        <v>22</v>
      </c>
      <c r="Q27" s="12"/>
      <c r="R27" s="12"/>
      <c r="S27" s="12" t="s">
        <v>23</v>
      </c>
      <c r="T27" s="143" t="s">
        <v>24</v>
      </c>
      <c r="U27" s="176"/>
    </row>
    <row r="28" spans="2:21" ht="15.75" customHeight="1" x14ac:dyDescent="0.2">
      <c r="B28" s="191"/>
      <c r="C28" s="117"/>
      <c r="D28" s="11" t="s">
        <v>51</v>
      </c>
      <c r="E28" s="11" t="s">
        <v>52</v>
      </c>
      <c r="F28" s="147">
        <v>6.0000000000000001E-3</v>
      </c>
      <c r="G28" s="12" t="s">
        <v>20</v>
      </c>
      <c r="H28" s="15" t="s">
        <v>21</v>
      </c>
      <c r="I28" s="14">
        <v>1</v>
      </c>
      <c r="J28" s="14">
        <v>20</v>
      </c>
      <c r="K28" s="165">
        <v>0.1</v>
      </c>
      <c r="L28" s="165">
        <f t="shared" si="1"/>
        <v>6.0000000000000006E-4</v>
      </c>
      <c r="M28" s="165">
        <f t="shared" si="0"/>
        <v>1.2E-2</v>
      </c>
      <c r="N28" s="165">
        <f t="shared" si="2"/>
        <v>6.0000000000000008E-7</v>
      </c>
      <c r="O28" s="165">
        <f t="shared" si="3"/>
        <v>1.2E-5</v>
      </c>
      <c r="P28" s="157" t="s">
        <v>22</v>
      </c>
      <c r="Q28" s="12"/>
      <c r="R28" s="12" t="s">
        <v>23</v>
      </c>
      <c r="S28" s="12"/>
      <c r="T28" s="143" t="s">
        <v>24</v>
      </c>
      <c r="U28" s="176"/>
    </row>
    <row r="29" spans="2:21" ht="15.75" customHeight="1" x14ac:dyDescent="0.2">
      <c r="B29" s="191"/>
      <c r="C29" s="117"/>
      <c r="D29" s="11" t="s">
        <v>27</v>
      </c>
      <c r="E29" s="11" t="s">
        <v>39</v>
      </c>
      <c r="F29" s="147">
        <v>4.4999999999999998E-2</v>
      </c>
      <c r="G29" s="12" t="s">
        <v>20</v>
      </c>
      <c r="H29" s="15" t="s">
        <v>21</v>
      </c>
      <c r="I29" s="14">
        <v>1</v>
      </c>
      <c r="J29" s="14">
        <v>20</v>
      </c>
      <c r="K29" s="165">
        <v>0.1</v>
      </c>
      <c r="L29" s="165">
        <f t="shared" si="1"/>
        <v>4.4999999999999997E-3</v>
      </c>
      <c r="M29" s="165">
        <f t="shared" si="0"/>
        <v>0.09</v>
      </c>
      <c r="N29" s="165">
        <f t="shared" si="2"/>
        <v>4.4999999999999993E-6</v>
      </c>
      <c r="O29" s="165">
        <f t="shared" si="3"/>
        <v>8.9999999999999992E-5</v>
      </c>
      <c r="P29" s="157" t="s">
        <v>22</v>
      </c>
      <c r="Q29" s="12"/>
      <c r="R29" s="12"/>
      <c r="S29" s="12" t="s">
        <v>23</v>
      </c>
      <c r="T29" s="143" t="s">
        <v>24</v>
      </c>
      <c r="U29" s="176"/>
    </row>
    <row r="30" spans="2:21" ht="15.75" customHeight="1" x14ac:dyDescent="0.2">
      <c r="B30" s="191"/>
      <c r="C30" s="117"/>
      <c r="D30" s="11" t="s">
        <v>27</v>
      </c>
      <c r="E30" s="11" t="s">
        <v>46</v>
      </c>
      <c r="F30" s="147">
        <v>0.28399999999999997</v>
      </c>
      <c r="G30" s="12" t="s">
        <v>20</v>
      </c>
      <c r="H30" s="15" t="s">
        <v>21</v>
      </c>
      <c r="I30" s="14">
        <v>1</v>
      </c>
      <c r="J30" s="14">
        <v>20</v>
      </c>
      <c r="K30" s="165">
        <v>0.14199999999999999</v>
      </c>
      <c r="L30" s="165">
        <f t="shared" si="1"/>
        <v>4.0327999999999996E-2</v>
      </c>
      <c r="M30" s="165">
        <f t="shared" si="0"/>
        <v>0.80655999999999994</v>
      </c>
      <c r="N30" s="165">
        <f t="shared" si="2"/>
        <v>4.0327999999999997E-5</v>
      </c>
      <c r="O30" s="165">
        <f t="shared" si="3"/>
        <v>8.0655999999999989E-4</v>
      </c>
      <c r="P30" s="157" t="s">
        <v>22</v>
      </c>
      <c r="Q30" s="12"/>
      <c r="R30" s="12"/>
      <c r="S30" s="12" t="s">
        <v>23</v>
      </c>
      <c r="T30" s="143" t="s">
        <v>24</v>
      </c>
      <c r="U30" s="176"/>
    </row>
    <row r="31" spans="2:21" ht="15.75" customHeight="1" x14ac:dyDescent="0.2">
      <c r="B31" s="191"/>
      <c r="C31" s="117"/>
      <c r="D31" s="11" t="s">
        <v>51</v>
      </c>
      <c r="E31" s="11" t="s">
        <v>53</v>
      </c>
      <c r="F31" s="147">
        <v>0.03</v>
      </c>
      <c r="G31" s="12" t="s">
        <v>20</v>
      </c>
      <c r="H31" s="15" t="s">
        <v>21</v>
      </c>
      <c r="I31" s="14">
        <v>1</v>
      </c>
      <c r="J31" s="14">
        <v>20</v>
      </c>
      <c r="K31" s="165">
        <v>5.0000000000000001E-3</v>
      </c>
      <c r="L31" s="165">
        <f t="shared" si="1"/>
        <v>1.4999999999999999E-4</v>
      </c>
      <c r="M31" s="165">
        <f t="shared" si="0"/>
        <v>2.9999999999999996E-3</v>
      </c>
      <c r="N31" s="165">
        <f t="shared" si="2"/>
        <v>1.4999999999999999E-7</v>
      </c>
      <c r="O31" s="165">
        <f t="shared" si="3"/>
        <v>2.9999999999999997E-6</v>
      </c>
      <c r="P31" s="157" t="s">
        <v>22</v>
      </c>
      <c r="Q31" s="12"/>
      <c r="R31" s="12" t="s">
        <v>23</v>
      </c>
      <c r="S31" s="12"/>
      <c r="T31" s="143" t="s">
        <v>24</v>
      </c>
      <c r="U31" s="176"/>
    </row>
    <row r="32" spans="2:21" ht="15.75" customHeight="1" x14ac:dyDescent="0.2">
      <c r="B32" s="191"/>
      <c r="C32" s="117"/>
      <c r="D32" s="11" t="s">
        <v>30</v>
      </c>
      <c r="E32" s="11" t="s">
        <v>41</v>
      </c>
      <c r="F32" s="147">
        <v>4.3999999999999997E-2</v>
      </c>
      <c r="G32" s="12" t="s">
        <v>20</v>
      </c>
      <c r="H32" s="15" t="s">
        <v>21</v>
      </c>
      <c r="I32" s="14">
        <v>1</v>
      </c>
      <c r="J32" s="14">
        <v>20</v>
      </c>
      <c r="K32" s="165">
        <v>3</v>
      </c>
      <c r="L32" s="165">
        <f t="shared" si="1"/>
        <v>0.13200000000000001</v>
      </c>
      <c r="M32" s="165">
        <f t="shared" si="0"/>
        <v>2.64</v>
      </c>
      <c r="N32" s="165">
        <f t="shared" si="2"/>
        <v>1.3200000000000001E-4</v>
      </c>
      <c r="O32" s="165">
        <f t="shared" si="3"/>
        <v>2.64E-3</v>
      </c>
      <c r="P32" s="157" t="s">
        <v>22</v>
      </c>
      <c r="Q32" s="12"/>
      <c r="R32" s="12" t="s">
        <v>23</v>
      </c>
      <c r="S32" s="12"/>
      <c r="T32" s="143" t="s">
        <v>24</v>
      </c>
      <c r="U32" s="176"/>
    </row>
    <row r="33" spans="2:21" ht="15.75" customHeight="1" x14ac:dyDescent="0.2">
      <c r="B33" s="191"/>
      <c r="C33" s="117"/>
      <c r="D33" s="11" t="s">
        <v>33</v>
      </c>
      <c r="E33" s="11" t="s">
        <v>34</v>
      </c>
      <c r="F33" s="147">
        <v>1.7999999999999999E-2</v>
      </c>
      <c r="G33" s="12" t="s">
        <v>20</v>
      </c>
      <c r="H33" s="15" t="s">
        <v>21</v>
      </c>
      <c r="I33" s="14">
        <v>2</v>
      </c>
      <c r="J33" s="14">
        <v>20</v>
      </c>
      <c r="K33" s="165">
        <v>8</v>
      </c>
      <c r="L33" s="165">
        <f t="shared" si="1"/>
        <v>0.28799999999999998</v>
      </c>
      <c r="M33" s="165">
        <f t="shared" si="0"/>
        <v>5.76</v>
      </c>
      <c r="N33" s="165">
        <f t="shared" si="2"/>
        <v>2.8799999999999995E-4</v>
      </c>
      <c r="O33" s="165">
        <f t="shared" si="3"/>
        <v>5.7599999999999995E-3</v>
      </c>
      <c r="P33" s="157" t="s">
        <v>22</v>
      </c>
      <c r="Q33" s="12"/>
      <c r="R33" s="12" t="s">
        <v>23</v>
      </c>
      <c r="S33" s="12"/>
      <c r="T33" s="143" t="s">
        <v>24</v>
      </c>
      <c r="U33" s="176"/>
    </row>
    <row r="34" spans="2:21" ht="15.75" customHeight="1" x14ac:dyDescent="0.2">
      <c r="B34" s="191"/>
      <c r="C34" s="117"/>
      <c r="D34" s="11" t="s">
        <v>33</v>
      </c>
      <c r="E34" s="11" t="s">
        <v>35</v>
      </c>
      <c r="F34" s="147">
        <v>2.7E-2</v>
      </c>
      <c r="G34" s="12" t="s">
        <v>20</v>
      </c>
      <c r="H34" s="15" t="s">
        <v>21</v>
      </c>
      <c r="I34" s="14">
        <v>5</v>
      </c>
      <c r="J34" s="14">
        <v>20</v>
      </c>
      <c r="K34" s="165">
        <v>8</v>
      </c>
      <c r="L34" s="165">
        <f t="shared" si="1"/>
        <v>1.08</v>
      </c>
      <c r="M34" s="165">
        <f t="shared" si="0"/>
        <v>21.6</v>
      </c>
      <c r="N34" s="165">
        <f t="shared" si="2"/>
        <v>1.08E-3</v>
      </c>
      <c r="O34" s="165">
        <f t="shared" si="3"/>
        <v>2.1600000000000001E-2</v>
      </c>
      <c r="P34" s="157" t="s">
        <v>22</v>
      </c>
      <c r="Q34" s="12"/>
      <c r="R34" s="12"/>
      <c r="S34" s="12" t="s">
        <v>23</v>
      </c>
      <c r="T34" s="143" t="s">
        <v>24</v>
      </c>
      <c r="U34" s="176"/>
    </row>
    <row r="35" spans="2:21" ht="15.75" customHeight="1" x14ac:dyDescent="0.2">
      <c r="B35" s="191"/>
      <c r="C35" s="117"/>
      <c r="D35" s="11" t="s">
        <v>27</v>
      </c>
      <c r="E35" s="11" t="s">
        <v>48</v>
      </c>
      <c r="F35" s="147">
        <v>0.373</v>
      </c>
      <c r="G35" s="12" t="s">
        <v>20</v>
      </c>
      <c r="H35" s="15" t="s">
        <v>21</v>
      </c>
      <c r="I35" s="14">
        <v>1</v>
      </c>
      <c r="J35" s="14">
        <v>30</v>
      </c>
      <c r="K35" s="165">
        <v>24</v>
      </c>
      <c r="L35" s="165">
        <f t="shared" si="1"/>
        <v>8.952</v>
      </c>
      <c r="M35" s="165">
        <f t="shared" si="0"/>
        <v>268.56</v>
      </c>
      <c r="N35" s="165">
        <f t="shared" si="2"/>
        <v>8.9519999999999999E-3</v>
      </c>
      <c r="O35" s="165">
        <f t="shared" si="3"/>
        <v>0.26856000000000002</v>
      </c>
      <c r="P35" s="157" t="s">
        <v>22</v>
      </c>
      <c r="Q35" s="12"/>
      <c r="R35" s="12"/>
      <c r="S35" s="12" t="s">
        <v>23</v>
      </c>
      <c r="T35" s="143" t="s">
        <v>24</v>
      </c>
      <c r="U35" s="176"/>
    </row>
    <row r="36" spans="2:21" ht="15.75" customHeight="1" x14ac:dyDescent="0.2">
      <c r="B36" s="191"/>
      <c r="C36" s="118"/>
      <c r="D36" s="11" t="s">
        <v>27</v>
      </c>
      <c r="E36" s="11" t="s">
        <v>48</v>
      </c>
      <c r="F36" s="147">
        <v>0.48</v>
      </c>
      <c r="G36" s="12" t="s">
        <v>20</v>
      </c>
      <c r="H36" s="15" t="s">
        <v>21</v>
      </c>
      <c r="I36" s="14">
        <v>1</v>
      </c>
      <c r="J36" s="14">
        <v>30</v>
      </c>
      <c r="K36" s="165">
        <v>24</v>
      </c>
      <c r="L36" s="165">
        <f t="shared" si="1"/>
        <v>11.52</v>
      </c>
      <c r="M36" s="165">
        <f t="shared" si="0"/>
        <v>345.59999999999997</v>
      </c>
      <c r="N36" s="165">
        <f t="shared" si="2"/>
        <v>1.1519999999999999E-2</v>
      </c>
      <c r="O36" s="165">
        <f t="shared" si="3"/>
        <v>0.34559999999999996</v>
      </c>
      <c r="P36" s="157" t="s">
        <v>22</v>
      </c>
      <c r="Q36" s="12"/>
      <c r="R36" s="12"/>
      <c r="S36" s="12" t="s">
        <v>23</v>
      </c>
      <c r="T36" s="143" t="s">
        <v>24</v>
      </c>
      <c r="U36" s="177"/>
    </row>
    <row r="37" spans="2:21" ht="15.75" customHeight="1" x14ac:dyDescent="0.2">
      <c r="B37" s="191"/>
      <c r="C37" s="116" t="s">
        <v>54</v>
      </c>
      <c r="D37" s="11" t="s">
        <v>27</v>
      </c>
      <c r="E37" s="11" t="s">
        <v>42</v>
      </c>
      <c r="F37" s="147">
        <v>2.4E-2</v>
      </c>
      <c r="G37" s="12" t="s">
        <v>20</v>
      </c>
      <c r="H37" s="15" t="s">
        <v>21</v>
      </c>
      <c r="I37" s="14">
        <v>1</v>
      </c>
      <c r="J37" s="14">
        <v>30</v>
      </c>
      <c r="K37" s="165">
        <v>24</v>
      </c>
      <c r="L37" s="165">
        <f t="shared" si="1"/>
        <v>0.57600000000000007</v>
      </c>
      <c r="M37" s="165">
        <f t="shared" si="0"/>
        <v>17.28</v>
      </c>
      <c r="N37" s="165">
        <f t="shared" si="2"/>
        <v>5.7600000000000001E-4</v>
      </c>
      <c r="O37" s="165">
        <f t="shared" si="3"/>
        <v>1.728E-2</v>
      </c>
      <c r="P37" s="157" t="s">
        <v>22</v>
      </c>
      <c r="Q37" s="12"/>
      <c r="R37" s="12"/>
      <c r="S37" s="12" t="s">
        <v>23</v>
      </c>
      <c r="T37" s="143" t="s">
        <v>24</v>
      </c>
      <c r="U37" s="175" t="s">
        <v>55</v>
      </c>
    </row>
    <row r="38" spans="2:21" ht="15.75" customHeight="1" x14ac:dyDescent="0.2">
      <c r="B38" s="191"/>
      <c r="C38" s="117"/>
      <c r="D38" s="11" t="s">
        <v>27</v>
      </c>
      <c r="E38" s="11" t="s">
        <v>42</v>
      </c>
      <c r="F38" s="147">
        <v>0.02</v>
      </c>
      <c r="G38" s="12" t="s">
        <v>20</v>
      </c>
      <c r="H38" s="15" t="s">
        <v>21</v>
      </c>
      <c r="I38" s="14">
        <v>1</v>
      </c>
      <c r="J38" s="14">
        <v>20</v>
      </c>
      <c r="K38" s="165">
        <v>24</v>
      </c>
      <c r="L38" s="165">
        <f t="shared" si="1"/>
        <v>0.48</v>
      </c>
      <c r="M38" s="165">
        <f t="shared" si="0"/>
        <v>9.6</v>
      </c>
      <c r="N38" s="165">
        <f t="shared" si="2"/>
        <v>4.7999999999999996E-4</v>
      </c>
      <c r="O38" s="165">
        <f t="shared" si="3"/>
        <v>9.5999999999999992E-3</v>
      </c>
      <c r="P38" s="157" t="s">
        <v>22</v>
      </c>
      <c r="Q38" s="12"/>
      <c r="R38" s="12"/>
      <c r="S38" s="12" t="s">
        <v>23</v>
      </c>
      <c r="T38" s="143" t="s">
        <v>24</v>
      </c>
      <c r="U38" s="176"/>
    </row>
    <row r="39" spans="2:21" ht="16.5" customHeight="1" x14ac:dyDescent="0.2">
      <c r="B39" s="191"/>
      <c r="C39" s="117"/>
      <c r="D39" s="11" t="s">
        <v>27</v>
      </c>
      <c r="E39" s="11" t="s">
        <v>28</v>
      </c>
      <c r="F39" s="147">
        <v>6.5000000000000002E-2</v>
      </c>
      <c r="G39" s="12" t="s">
        <v>20</v>
      </c>
      <c r="H39" s="15" t="s">
        <v>21</v>
      </c>
      <c r="I39" s="14">
        <v>2</v>
      </c>
      <c r="J39" s="14">
        <v>20</v>
      </c>
      <c r="K39" s="165">
        <v>8</v>
      </c>
      <c r="L39" s="165">
        <f t="shared" si="1"/>
        <v>1.04</v>
      </c>
      <c r="M39" s="165">
        <f t="shared" si="0"/>
        <v>20.8</v>
      </c>
      <c r="N39" s="165">
        <f t="shared" si="2"/>
        <v>1.0400000000000001E-3</v>
      </c>
      <c r="O39" s="165">
        <f t="shared" si="3"/>
        <v>2.0799999999999999E-2</v>
      </c>
      <c r="P39" s="157" t="s">
        <v>22</v>
      </c>
      <c r="Q39" s="12"/>
      <c r="R39" s="12"/>
      <c r="S39" s="12" t="s">
        <v>23</v>
      </c>
      <c r="T39" s="143" t="s">
        <v>24</v>
      </c>
      <c r="U39" s="176"/>
    </row>
    <row r="40" spans="2:21" ht="15.75" customHeight="1" x14ac:dyDescent="0.2">
      <c r="B40" s="191"/>
      <c r="C40" s="117"/>
      <c r="D40" s="11" t="s">
        <v>30</v>
      </c>
      <c r="E40" s="11" t="s">
        <v>41</v>
      </c>
      <c r="F40" s="147">
        <v>0.05</v>
      </c>
      <c r="G40" s="12" t="s">
        <v>20</v>
      </c>
      <c r="H40" s="15" t="s">
        <v>21</v>
      </c>
      <c r="I40" s="14">
        <v>1</v>
      </c>
      <c r="J40" s="14">
        <v>20</v>
      </c>
      <c r="K40" s="165">
        <v>2</v>
      </c>
      <c r="L40" s="165">
        <f t="shared" si="1"/>
        <v>0.1</v>
      </c>
      <c r="M40" s="165">
        <f t="shared" si="0"/>
        <v>2</v>
      </c>
      <c r="N40" s="165">
        <f t="shared" si="2"/>
        <v>1E-4</v>
      </c>
      <c r="O40" s="165">
        <f t="shared" si="3"/>
        <v>2E-3</v>
      </c>
      <c r="P40" s="157" t="s">
        <v>22</v>
      </c>
      <c r="Q40" s="12"/>
      <c r="R40" s="12" t="s">
        <v>23</v>
      </c>
      <c r="S40" s="12"/>
      <c r="T40" s="143" t="s">
        <v>24</v>
      </c>
      <c r="U40" s="176"/>
    </row>
    <row r="41" spans="2:21" ht="15.75" customHeight="1" x14ac:dyDescent="0.2">
      <c r="B41" s="191"/>
      <c r="C41" s="117"/>
      <c r="D41" s="11" t="s">
        <v>33</v>
      </c>
      <c r="E41" s="11" t="s">
        <v>34</v>
      </c>
      <c r="F41" s="147">
        <v>1.7999999999999999E-2</v>
      </c>
      <c r="G41" s="12" t="s">
        <v>20</v>
      </c>
      <c r="H41" s="15" t="s">
        <v>21</v>
      </c>
      <c r="I41" s="14">
        <v>1</v>
      </c>
      <c r="J41" s="14">
        <v>20</v>
      </c>
      <c r="K41" s="165">
        <v>8</v>
      </c>
      <c r="L41" s="165">
        <f t="shared" si="1"/>
        <v>0.14399999999999999</v>
      </c>
      <c r="M41" s="165">
        <f t="shared" si="0"/>
        <v>2.88</v>
      </c>
      <c r="N41" s="165">
        <f t="shared" si="2"/>
        <v>1.4399999999999998E-4</v>
      </c>
      <c r="O41" s="165">
        <f t="shared" si="3"/>
        <v>2.8799999999999997E-3</v>
      </c>
      <c r="P41" s="157" t="s">
        <v>22</v>
      </c>
      <c r="Q41" s="12"/>
      <c r="R41" s="12"/>
      <c r="S41" s="12" t="s">
        <v>23</v>
      </c>
      <c r="T41" s="143" t="s">
        <v>24</v>
      </c>
      <c r="U41" s="176"/>
    </row>
    <row r="42" spans="2:21" ht="15.75" customHeight="1" x14ac:dyDescent="0.2">
      <c r="B42" s="191"/>
      <c r="C42" s="117"/>
      <c r="D42" s="11" t="s">
        <v>27</v>
      </c>
      <c r="E42" s="11" t="s">
        <v>39</v>
      </c>
      <c r="F42" s="147">
        <v>4.4999999999999998E-2</v>
      </c>
      <c r="G42" s="12" t="s">
        <v>20</v>
      </c>
      <c r="H42" s="15" t="s">
        <v>21</v>
      </c>
      <c r="I42" s="14">
        <v>1</v>
      </c>
      <c r="J42" s="14">
        <v>20</v>
      </c>
      <c r="K42" s="165">
        <v>3</v>
      </c>
      <c r="L42" s="165">
        <f t="shared" si="1"/>
        <v>0.13500000000000001</v>
      </c>
      <c r="M42" s="165">
        <f t="shared" si="0"/>
        <v>2.7</v>
      </c>
      <c r="N42" s="165">
        <f t="shared" si="2"/>
        <v>1.35E-4</v>
      </c>
      <c r="O42" s="165">
        <f t="shared" si="3"/>
        <v>2.7000000000000001E-3</v>
      </c>
      <c r="P42" s="157" t="s">
        <v>22</v>
      </c>
      <c r="Q42" s="12"/>
      <c r="R42" s="12"/>
      <c r="S42" s="12" t="s">
        <v>23</v>
      </c>
      <c r="T42" s="143" t="s">
        <v>24</v>
      </c>
      <c r="U42" s="176"/>
    </row>
    <row r="43" spans="2:21" ht="15.75" customHeight="1" x14ac:dyDescent="0.2">
      <c r="B43" s="191"/>
      <c r="C43" s="118"/>
      <c r="D43" s="11" t="s">
        <v>27</v>
      </c>
      <c r="E43" s="11" t="s">
        <v>46</v>
      </c>
      <c r="F43" s="147">
        <v>0.28000000000000003</v>
      </c>
      <c r="G43" s="12" t="s">
        <v>20</v>
      </c>
      <c r="H43" s="15" t="s">
        <v>21</v>
      </c>
      <c r="I43" s="14">
        <v>1</v>
      </c>
      <c r="J43" s="14">
        <v>20</v>
      </c>
      <c r="K43" s="165">
        <v>1</v>
      </c>
      <c r="L43" s="165">
        <f t="shared" si="1"/>
        <v>0.28000000000000003</v>
      </c>
      <c r="M43" s="165">
        <f t="shared" si="0"/>
        <v>5.6000000000000005</v>
      </c>
      <c r="N43" s="165">
        <f t="shared" si="2"/>
        <v>2.8000000000000003E-4</v>
      </c>
      <c r="O43" s="165">
        <f t="shared" si="3"/>
        <v>5.6000000000000008E-3</v>
      </c>
      <c r="P43" s="157" t="s">
        <v>22</v>
      </c>
      <c r="Q43" s="12"/>
      <c r="R43" s="12"/>
      <c r="S43" s="12" t="s">
        <v>23</v>
      </c>
      <c r="T43" s="143" t="s">
        <v>24</v>
      </c>
      <c r="U43" s="177"/>
    </row>
    <row r="44" spans="2:21" ht="15.75" customHeight="1" x14ac:dyDescent="0.2">
      <c r="B44" s="191"/>
      <c r="C44" s="119" t="s">
        <v>56</v>
      </c>
      <c r="D44" s="11" t="s">
        <v>27</v>
      </c>
      <c r="E44" s="11" t="s">
        <v>48</v>
      </c>
      <c r="F44" s="147">
        <v>0.48</v>
      </c>
      <c r="G44" s="12" t="s">
        <v>20</v>
      </c>
      <c r="H44" s="15" t="s">
        <v>21</v>
      </c>
      <c r="I44" s="14">
        <v>1</v>
      </c>
      <c r="J44" s="14">
        <v>24</v>
      </c>
      <c r="K44" s="165">
        <v>24</v>
      </c>
      <c r="L44" s="165">
        <f t="shared" si="1"/>
        <v>11.52</v>
      </c>
      <c r="M44" s="165">
        <f t="shared" si="0"/>
        <v>276.48</v>
      </c>
      <c r="N44" s="165">
        <f t="shared" si="2"/>
        <v>1.1519999999999999E-2</v>
      </c>
      <c r="O44" s="165">
        <f t="shared" si="3"/>
        <v>0.27648</v>
      </c>
      <c r="P44" s="157" t="s">
        <v>22</v>
      </c>
      <c r="Q44" s="12"/>
      <c r="R44" s="12"/>
      <c r="S44" s="12" t="s">
        <v>23</v>
      </c>
      <c r="T44" s="143" t="s">
        <v>24</v>
      </c>
      <c r="U44" s="175" t="s">
        <v>57</v>
      </c>
    </row>
    <row r="45" spans="2:21" ht="15.75" customHeight="1" x14ac:dyDescent="0.2">
      <c r="B45" s="191"/>
      <c r="C45" s="120"/>
      <c r="D45" s="11" t="s">
        <v>27</v>
      </c>
      <c r="E45" s="11" t="s">
        <v>34</v>
      </c>
      <c r="F45" s="147">
        <v>1.7999999999999999E-2</v>
      </c>
      <c r="G45" s="12" t="s">
        <v>20</v>
      </c>
      <c r="H45" s="15" t="s">
        <v>21</v>
      </c>
      <c r="I45" s="14">
        <v>1</v>
      </c>
      <c r="J45" s="14">
        <v>20</v>
      </c>
      <c r="K45" s="165">
        <v>8</v>
      </c>
      <c r="L45" s="165">
        <f t="shared" si="1"/>
        <v>0.14399999999999999</v>
      </c>
      <c r="M45" s="165">
        <f t="shared" si="0"/>
        <v>2.88</v>
      </c>
      <c r="N45" s="165">
        <f t="shared" si="2"/>
        <v>1.4399999999999998E-4</v>
      </c>
      <c r="O45" s="165">
        <f t="shared" si="3"/>
        <v>2.8799999999999997E-3</v>
      </c>
      <c r="P45" s="157" t="s">
        <v>22</v>
      </c>
      <c r="Q45" s="12"/>
      <c r="R45" s="12"/>
      <c r="S45" s="12" t="s">
        <v>23</v>
      </c>
      <c r="T45" s="143" t="s">
        <v>24</v>
      </c>
      <c r="U45" s="176"/>
    </row>
    <row r="46" spans="2:21" ht="15.75" customHeight="1" x14ac:dyDescent="0.2">
      <c r="B46" s="191"/>
      <c r="C46" s="120"/>
      <c r="D46" s="11" t="s">
        <v>27</v>
      </c>
      <c r="E46" s="11" t="s">
        <v>28</v>
      </c>
      <c r="F46" s="147">
        <v>6.5000000000000002E-2</v>
      </c>
      <c r="G46" s="12" t="s">
        <v>20</v>
      </c>
      <c r="H46" s="15" t="s">
        <v>21</v>
      </c>
      <c r="I46" s="14">
        <v>1</v>
      </c>
      <c r="J46" s="14">
        <v>20</v>
      </c>
      <c r="K46" s="165">
        <v>5</v>
      </c>
      <c r="L46" s="165">
        <f t="shared" si="1"/>
        <v>0.32500000000000001</v>
      </c>
      <c r="M46" s="165">
        <f t="shared" si="0"/>
        <v>6.5</v>
      </c>
      <c r="N46" s="165">
        <f t="shared" si="2"/>
        <v>3.2499999999999999E-4</v>
      </c>
      <c r="O46" s="165">
        <f t="shared" si="3"/>
        <v>6.4999999999999997E-3</v>
      </c>
      <c r="P46" s="157" t="s">
        <v>22</v>
      </c>
      <c r="Q46" s="12"/>
      <c r="R46" s="12"/>
      <c r="S46" s="12" t="s">
        <v>23</v>
      </c>
      <c r="T46" s="143" t="s">
        <v>24</v>
      </c>
      <c r="U46" s="176"/>
    </row>
    <row r="47" spans="2:21" ht="15.75" customHeight="1" x14ac:dyDescent="0.2">
      <c r="B47" s="191"/>
      <c r="C47" s="120"/>
      <c r="D47" s="11" t="s">
        <v>27</v>
      </c>
      <c r="E47" s="11" t="s">
        <v>46</v>
      </c>
      <c r="F47" s="147">
        <v>0.68500000000000005</v>
      </c>
      <c r="G47" s="12" t="s">
        <v>20</v>
      </c>
      <c r="H47" s="15" t="s">
        <v>21</v>
      </c>
      <c r="I47" s="14">
        <v>1</v>
      </c>
      <c r="J47" s="14">
        <v>20</v>
      </c>
      <c r="K47" s="165">
        <v>0.15</v>
      </c>
      <c r="L47" s="165">
        <f t="shared" si="1"/>
        <v>0.10275000000000001</v>
      </c>
      <c r="M47" s="165">
        <f t="shared" si="0"/>
        <v>2.0550000000000002</v>
      </c>
      <c r="N47" s="165">
        <f t="shared" si="2"/>
        <v>1.0275E-4</v>
      </c>
      <c r="O47" s="165">
        <f t="shared" si="3"/>
        <v>2.055E-3</v>
      </c>
      <c r="P47" s="157" t="s">
        <v>22</v>
      </c>
      <c r="Q47" s="12"/>
      <c r="R47" s="12"/>
      <c r="S47" s="12" t="s">
        <v>23</v>
      </c>
      <c r="T47" s="143" t="s">
        <v>24</v>
      </c>
      <c r="U47" s="176"/>
    </row>
    <row r="48" spans="2:21" ht="15.75" customHeight="1" x14ac:dyDescent="0.2">
      <c r="B48" s="191"/>
      <c r="C48" s="120"/>
      <c r="D48" s="11" t="s">
        <v>27</v>
      </c>
      <c r="E48" s="11" t="s">
        <v>58</v>
      </c>
      <c r="F48" s="147">
        <v>1.2E-2</v>
      </c>
      <c r="G48" s="12" t="s">
        <v>20</v>
      </c>
      <c r="H48" s="15" t="s">
        <v>21</v>
      </c>
      <c r="I48" s="14">
        <v>1</v>
      </c>
      <c r="J48" s="14">
        <v>30</v>
      </c>
      <c r="K48" s="165">
        <v>24</v>
      </c>
      <c r="L48" s="165">
        <f t="shared" si="1"/>
        <v>0.28800000000000003</v>
      </c>
      <c r="M48" s="165">
        <f t="shared" si="0"/>
        <v>8.64</v>
      </c>
      <c r="N48" s="165">
        <f t="shared" si="2"/>
        <v>2.8800000000000001E-4</v>
      </c>
      <c r="O48" s="165">
        <f t="shared" si="3"/>
        <v>8.6400000000000001E-3</v>
      </c>
      <c r="P48" s="157" t="s">
        <v>22</v>
      </c>
      <c r="Q48" s="12"/>
      <c r="R48" s="12"/>
      <c r="S48" s="12" t="s">
        <v>23</v>
      </c>
      <c r="T48" s="143" t="s">
        <v>24</v>
      </c>
      <c r="U48" s="176"/>
    </row>
    <row r="49" spans="2:21" ht="15.75" customHeight="1" x14ac:dyDescent="0.2">
      <c r="B49" s="191"/>
      <c r="C49" s="121"/>
      <c r="D49" s="11" t="s">
        <v>27</v>
      </c>
      <c r="E49" s="11" t="s">
        <v>28</v>
      </c>
      <c r="F49" s="147">
        <v>0.35</v>
      </c>
      <c r="G49" s="12" t="s">
        <v>20</v>
      </c>
      <c r="H49" s="15" t="s">
        <v>21</v>
      </c>
      <c r="I49" s="14">
        <v>1</v>
      </c>
      <c r="J49" s="14">
        <v>20</v>
      </c>
      <c r="K49" s="165">
        <v>1</v>
      </c>
      <c r="L49" s="165">
        <f t="shared" si="1"/>
        <v>0.35</v>
      </c>
      <c r="M49" s="165">
        <f t="shared" si="0"/>
        <v>7</v>
      </c>
      <c r="N49" s="165">
        <f t="shared" si="2"/>
        <v>3.5E-4</v>
      </c>
      <c r="O49" s="165">
        <f t="shared" si="3"/>
        <v>7.0000000000000001E-3</v>
      </c>
      <c r="P49" s="157" t="s">
        <v>22</v>
      </c>
      <c r="Q49" s="12"/>
      <c r="R49" s="12"/>
      <c r="S49" s="12" t="s">
        <v>23</v>
      </c>
      <c r="T49" s="143" t="s">
        <v>24</v>
      </c>
      <c r="U49" s="177"/>
    </row>
    <row r="50" spans="2:21" ht="15.75" customHeight="1" x14ac:dyDescent="0.2">
      <c r="B50" s="191"/>
      <c r="C50" s="116" t="s">
        <v>59</v>
      </c>
      <c r="D50" s="11" t="s">
        <v>27</v>
      </c>
      <c r="E50" s="11" t="s">
        <v>46</v>
      </c>
      <c r="F50" s="147">
        <v>0.13</v>
      </c>
      <c r="G50" s="12" t="s">
        <v>20</v>
      </c>
      <c r="H50" s="15" t="s">
        <v>21</v>
      </c>
      <c r="I50" s="14">
        <v>1</v>
      </c>
      <c r="J50" s="14">
        <v>20</v>
      </c>
      <c r="K50" s="165">
        <v>1</v>
      </c>
      <c r="L50" s="165">
        <f t="shared" si="1"/>
        <v>0.13</v>
      </c>
      <c r="M50" s="165">
        <f t="shared" si="0"/>
        <v>2.6</v>
      </c>
      <c r="N50" s="165">
        <f t="shared" si="2"/>
        <v>1.3000000000000002E-4</v>
      </c>
      <c r="O50" s="165">
        <f t="shared" si="3"/>
        <v>2.5999999999999999E-3</v>
      </c>
      <c r="P50" s="157" t="s">
        <v>22</v>
      </c>
      <c r="Q50" s="12"/>
      <c r="R50" s="12"/>
      <c r="S50" s="12" t="s">
        <v>23</v>
      </c>
      <c r="T50" s="143" t="s">
        <v>24</v>
      </c>
      <c r="U50" s="175" t="s">
        <v>60</v>
      </c>
    </row>
    <row r="51" spans="2:21" ht="15.75" customHeight="1" x14ac:dyDescent="0.2">
      <c r="B51" s="191"/>
      <c r="C51" s="117"/>
      <c r="D51" s="11" t="s">
        <v>27</v>
      </c>
      <c r="E51" s="11" t="s">
        <v>46</v>
      </c>
      <c r="F51" s="147">
        <v>0.2</v>
      </c>
      <c r="G51" s="12" t="s">
        <v>20</v>
      </c>
      <c r="H51" s="15" t="s">
        <v>21</v>
      </c>
      <c r="I51" s="14">
        <v>1</v>
      </c>
      <c r="J51" s="14">
        <v>20</v>
      </c>
      <c r="K51" s="165">
        <v>1</v>
      </c>
      <c r="L51" s="165">
        <f t="shared" si="1"/>
        <v>0.2</v>
      </c>
      <c r="M51" s="165">
        <f t="shared" si="0"/>
        <v>4</v>
      </c>
      <c r="N51" s="165">
        <f t="shared" si="2"/>
        <v>2.0000000000000001E-4</v>
      </c>
      <c r="O51" s="165">
        <f t="shared" si="3"/>
        <v>4.0000000000000001E-3</v>
      </c>
      <c r="P51" s="157" t="s">
        <v>22</v>
      </c>
      <c r="Q51" s="12"/>
      <c r="R51" s="12"/>
      <c r="S51" s="12" t="s">
        <v>23</v>
      </c>
      <c r="T51" s="143" t="s">
        <v>24</v>
      </c>
      <c r="U51" s="176"/>
    </row>
    <row r="52" spans="2:21" ht="15.75" customHeight="1" x14ac:dyDescent="0.2">
      <c r="B52" s="191"/>
      <c r="C52" s="117"/>
      <c r="D52" s="11" t="s">
        <v>27</v>
      </c>
      <c r="E52" s="11" t="s">
        <v>28</v>
      </c>
      <c r="F52" s="147">
        <v>6.5000000000000002E-2</v>
      </c>
      <c r="G52" s="12" t="s">
        <v>20</v>
      </c>
      <c r="H52" s="15" t="s">
        <v>21</v>
      </c>
      <c r="I52" s="14">
        <v>1</v>
      </c>
      <c r="J52" s="14">
        <v>20</v>
      </c>
      <c r="K52" s="165">
        <v>2</v>
      </c>
      <c r="L52" s="165">
        <f t="shared" si="1"/>
        <v>0.13</v>
      </c>
      <c r="M52" s="165">
        <f t="shared" si="0"/>
        <v>2.6</v>
      </c>
      <c r="N52" s="165">
        <f t="shared" si="2"/>
        <v>1.3000000000000002E-4</v>
      </c>
      <c r="O52" s="165">
        <f t="shared" si="3"/>
        <v>2.5999999999999999E-3</v>
      </c>
      <c r="P52" s="157" t="s">
        <v>22</v>
      </c>
      <c r="Q52" s="12"/>
      <c r="R52" s="12"/>
      <c r="S52" s="12" t="s">
        <v>23</v>
      </c>
      <c r="T52" s="143" t="s">
        <v>24</v>
      </c>
      <c r="U52" s="176"/>
    </row>
    <row r="53" spans="2:21" ht="15.75" customHeight="1" x14ac:dyDescent="0.2">
      <c r="B53" s="191"/>
      <c r="C53" s="117"/>
      <c r="D53" s="11" t="s">
        <v>27</v>
      </c>
      <c r="E53" s="11" t="s">
        <v>28</v>
      </c>
      <c r="F53" s="147">
        <v>0.52800000000000002</v>
      </c>
      <c r="G53" s="12" t="s">
        <v>20</v>
      </c>
      <c r="H53" s="15" t="s">
        <v>21</v>
      </c>
      <c r="I53" s="14">
        <v>1</v>
      </c>
      <c r="J53" s="14">
        <v>20</v>
      </c>
      <c r="K53" s="165">
        <v>8</v>
      </c>
      <c r="L53" s="165">
        <f t="shared" si="1"/>
        <v>4.2240000000000002</v>
      </c>
      <c r="M53" s="165">
        <f t="shared" si="0"/>
        <v>84.48</v>
      </c>
      <c r="N53" s="165">
        <f t="shared" si="2"/>
        <v>4.2240000000000003E-3</v>
      </c>
      <c r="O53" s="165">
        <f t="shared" si="3"/>
        <v>8.448E-2</v>
      </c>
      <c r="P53" s="157" t="s">
        <v>22</v>
      </c>
      <c r="Q53" s="12"/>
      <c r="R53" s="12"/>
      <c r="S53" s="12" t="s">
        <v>23</v>
      </c>
      <c r="T53" s="143" t="s">
        <v>24</v>
      </c>
      <c r="U53" s="176"/>
    </row>
    <row r="54" spans="2:21" ht="15.75" customHeight="1" x14ac:dyDescent="0.2">
      <c r="B54" s="191"/>
      <c r="C54" s="117"/>
      <c r="D54" s="11" t="s">
        <v>27</v>
      </c>
      <c r="E54" s="11" t="s">
        <v>42</v>
      </c>
      <c r="F54" s="147">
        <v>8.0000000000000002E-3</v>
      </c>
      <c r="G54" s="12" t="s">
        <v>20</v>
      </c>
      <c r="H54" s="15" t="s">
        <v>21</v>
      </c>
      <c r="I54" s="14">
        <v>1</v>
      </c>
      <c r="J54" s="14">
        <v>30</v>
      </c>
      <c r="K54" s="165">
        <v>24</v>
      </c>
      <c r="L54" s="165">
        <f t="shared" si="1"/>
        <v>0.192</v>
      </c>
      <c r="M54" s="165">
        <f t="shared" si="0"/>
        <v>5.76</v>
      </c>
      <c r="N54" s="165">
        <f t="shared" si="2"/>
        <v>1.92E-4</v>
      </c>
      <c r="O54" s="165">
        <f t="shared" si="3"/>
        <v>5.7599999999999995E-3</v>
      </c>
      <c r="P54" s="157" t="s">
        <v>22</v>
      </c>
      <c r="Q54" s="12"/>
      <c r="R54" s="12"/>
      <c r="S54" s="12" t="s">
        <v>23</v>
      </c>
      <c r="T54" s="143" t="s">
        <v>24</v>
      </c>
      <c r="U54" s="176"/>
    </row>
    <row r="55" spans="2:21" ht="15.75" customHeight="1" x14ac:dyDescent="0.2">
      <c r="B55" s="191"/>
      <c r="C55" s="117"/>
      <c r="D55" s="11" t="s">
        <v>18</v>
      </c>
      <c r="E55" s="11" t="s">
        <v>61</v>
      </c>
      <c r="F55" s="147">
        <v>0.49</v>
      </c>
      <c r="G55" s="12" t="s">
        <v>20</v>
      </c>
      <c r="H55" s="15" t="s">
        <v>21</v>
      </c>
      <c r="I55" s="14">
        <v>1</v>
      </c>
      <c r="J55" s="14">
        <v>30</v>
      </c>
      <c r="K55" s="165">
        <v>24</v>
      </c>
      <c r="L55" s="165">
        <f t="shared" si="1"/>
        <v>11.76</v>
      </c>
      <c r="M55" s="165">
        <f t="shared" si="0"/>
        <v>352.8</v>
      </c>
      <c r="N55" s="165">
        <f t="shared" si="2"/>
        <v>1.176E-2</v>
      </c>
      <c r="O55" s="165">
        <f t="shared" si="3"/>
        <v>0.3528</v>
      </c>
      <c r="P55" s="157" t="s">
        <v>22</v>
      </c>
      <c r="Q55" s="12"/>
      <c r="R55" s="12" t="s">
        <v>23</v>
      </c>
      <c r="S55" s="12"/>
      <c r="T55" s="143" t="s">
        <v>24</v>
      </c>
      <c r="U55" s="176"/>
    </row>
    <row r="56" spans="2:21" ht="15.75" customHeight="1" x14ac:dyDescent="0.2">
      <c r="B56" s="191"/>
      <c r="C56" s="117"/>
      <c r="D56" s="11" t="s">
        <v>30</v>
      </c>
      <c r="E56" s="11" t="s">
        <v>31</v>
      </c>
      <c r="F56" s="147">
        <v>2.38</v>
      </c>
      <c r="G56" s="12" t="s">
        <v>20</v>
      </c>
      <c r="H56" s="15" t="s">
        <v>21</v>
      </c>
      <c r="I56" s="14">
        <v>2</v>
      </c>
      <c r="J56" s="14">
        <v>20</v>
      </c>
      <c r="K56" s="165">
        <v>2</v>
      </c>
      <c r="L56" s="165">
        <f t="shared" si="1"/>
        <v>9.52</v>
      </c>
      <c r="M56" s="165">
        <f t="shared" si="0"/>
        <v>190.39999999999998</v>
      </c>
      <c r="N56" s="165">
        <f t="shared" si="2"/>
        <v>9.5199999999999989E-3</v>
      </c>
      <c r="O56" s="165">
        <f t="shared" si="3"/>
        <v>0.19039999999999999</v>
      </c>
      <c r="P56" s="157" t="s">
        <v>22</v>
      </c>
      <c r="Q56" s="12"/>
      <c r="R56" s="12" t="s">
        <v>23</v>
      </c>
      <c r="S56" s="12"/>
      <c r="T56" s="143" t="s">
        <v>24</v>
      </c>
      <c r="U56" s="176"/>
    </row>
    <row r="57" spans="2:21" ht="15.75" customHeight="1" x14ac:dyDescent="0.2">
      <c r="B57" s="191"/>
      <c r="C57" s="117"/>
      <c r="D57" s="11" t="s">
        <v>62</v>
      </c>
      <c r="E57" s="11" t="s">
        <v>63</v>
      </c>
      <c r="F57" s="147">
        <v>0.75</v>
      </c>
      <c r="G57" s="12" t="s">
        <v>20</v>
      </c>
      <c r="H57" s="15" t="s">
        <v>21</v>
      </c>
      <c r="I57" s="14">
        <v>1</v>
      </c>
      <c r="J57" s="14">
        <v>30</v>
      </c>
      <c r="K57" s="165">
        <v>8</v>
      </c>
      <c r="L57" s="165">
        <f t="shared" si="1"/>
        <v>6</v>
      </c>
      <c r="M57" s="165">
        <f t="shared" si="0"/>
        <v>180</v>
      </c>
      <c r="N57" s="165">
        <f t="shared" si="2"/>
        <v>6.0000000000000001E-3</v>
      </c>
      <c r="O57" s="165">
        <f t="shared" si="3"/>
        <v>0.18</v>
      </c>
      <c r="P57" s="157" t="s">
        <v>22</v>
      </c>
      <c r="Q57" s="12" t="s">
        <v>23</v>
      </c>
      <c r="R57" s="12"/>
      <c r="S57" s="12"/>
      <c r="T57" s="143" t="s">
        <v>24</v>
      </c>
      <c r="U57" s="176"/>
    </row>
    <row r="58" spans="2:21" ht="15.75" customHeight="1" x14ac:dyDescent="0.2">
      <c r="B58" s="191"/>
      <c r="C58" s="118"/>
      <c r="D58" s="11" t="s">
        <v>33</v>
      </c>
      <c r="E58" s="11" t="s">
        <v>64</v>
      </c>
      <c r="F58" s="147">
        <v>2.7E-2</v>
      </c>
      <c r="G58" s="12" t="s">
        <v>20</v>
      </c>
      <c r="H58" s="15" t="s">
        <v>21</v>
      </c>
      <c r="I58" s="14">
        <v>10</v>
      </c>
      <c r="J58" s="14">
        <v>20</v>
      </c>
      <c r="K58" s="165">
        <v>3</v>
      </c>
      <c r="L58" s="165">
        <f t="shared" si="1"/>
        <v>0.81</v>
      </c>
      <c r="M58" s="165">
        <f t="shared" si="0"/>
        <v>16.200000000000003</v>
      </c>
      <c r="N58" s="165">
        <f t="shared" si="2"/>
        <v>8.1000000000000006E-4</v>
      </c>
      <c r="O58" s="165">
        <f t="shared" si="3"/>
        <v>1.6200000000000003E-2</v>
      </c>
      <c r="P58" s="157" t="s">
        <v>22</v>
      </c>
      <c r="Q58" s="12"/>
      <c r="R58" s="12"/>
      <c r="S58" s="12"/>
      <c r="T58" s="143" t="s">
        <v>24</v>
      </c>
      <c r="U58" s="177"/>
    </row>
    <row r="59" spans="2:21" ht="15.75" customHeight="1" x14ac:dyDescent="0.2">
      <c r="B59" s="191"/>
      <c r="C59" s="116" t="s">
        <v>65</v>
      </c>
      <c r="D59" s="11" t="s">
        <v>33</v>
      </c>
      <c r="E59" s="11" t="s">
        <v>35</v>
      </c>
      <c r="F59" s="147">
        <v>2.7E-2</v>
      </c>
      <c r="G59" s="12" t="s">
        <v>20</v>
      </c>
      <c r="H59" s="15" t="s">
        <v>21</v>
      </c>
      <c r="I59" s="14">
        <v>4</v>
      </c>
      <c r="J59" s="14">
        <v>20</v>
      </c>
      <c r="K59" s="165">
        <v>8</v>
      </c>
      <c r="L59" s="165">
        <f t="shared" si="1"/>
        <v>0.86399999999999999</v>
      </c>
      <c r="M59" s="165">
        <f t="shared" si="0"/>
        <v>17.28</v>
      </c>
      <c r="N59" s="165">
        <f t="shared" si="2"/>
        <v>8.6399999999999997E-4</v>
      </c>
      <c r="O59" s="165">
        <f t="shared" si="3"/>
        <v>1.728E-2</v>
      </c>
      <c r="P59" s="157" t="s">
        <v>22</v>
      </c>
      <c r="Q59" s="12"/>
      <c r="R59" s="12"/>
      <c r="S59" s="12" t="s">
        <v>23</v>
      </c>
      <c r="T59" s="143" t="s">
        <v>24</v>
      </c>
      <c r="U59" s="175" t="s">
        <v>66</v>
      </c>
    </row>
    <row r="60" spans="2:21" ht="15.75" customHeight="1" x14ac:dyDescent="0.2">
      <c r="B60" s="191"/>
      <c r="C60" s="117"/>
      <c r="D60" s="11" t="s">
        <v>27</v>
      </c>
      <c r="E60" s="11" t="s">
        <v>28</v>
      </c>
      <c r="F60" s="147">
        <v>0.35</v>
      </c>
      <c r="G60" s="12" t="s">
        <v>20</v>
      </c>
      <c r="H60" s="15" t="s">
        <v>21</v>
      </c>
      <c r="I60" s="14">
        <v>3</v>
      </c>
      <c r="J60" s="14">
        <v>20</v>
      </c>
      <c r="K60" s="165">
        <v>8</v>
      </c>
      <c r="L60" s="165">
        <f t="shared" si="1"/>
        <v>8.3999999999999986</v>
      </c>
      <c r="M60" s="165">
        <f t="shared" si="0"/>
        <v>167.99999999999997</v>
      </c>
      <c r="N60" s="165">
        <f t="shared" si="2"/>
        <v>8.3999999999999977E-3</v>
      </c>
      <c r="O60" s="165">
        <f t="shared" si="3"/>
        <v>0.16799999999999998</v>
      </c>
      <c r="P60" s="157" t="s">
        <v>22</v>
      </c>
      <c r="Q60" s="12"/>
      <c r="R60" s="12"/>
      <c r="S60" s="12" t="s">
        <v>23</v>
      </c>
      <c r="T60" s="143" t="s">
        <v>24</v>
      </c>
      <c r="U60" s="176"/>
    </row>
    <row r="61" spans="2:21" ht="15.75" customHeight="1" x14ac:dyDescent="0.2">
      <c r="B61" s="191"/>
      <c r="C61" s="117"/>
      <c r="D61" s="11" t="s">
        <v>27</v>
      </c>
      <c r="E61" s="11" t="s">
        <v>39</v>
      </c>
      <c r="F61" s="147">
        <v>6.5000000000000002E-2</v>
      </c>
      <c r="G61" s="12" t="s">
        <v>20</v>
      </c>
      <c r="H61" s="15" t="s">
        <v>21</v>
      </c>
      <c r="I61" s="14">
        <v>1</v>
      </c>
      <c r="J61" s="14">
        <v>20</v>
      </c>
      <c r="K61" s="165">
        <v>1</v>
      </c>
      <c r="L61" s="165">
        <f t="shared" si="1"/>
        <v>6.5000000000000002E-2</v>
      </c>
      <c r="M61" s="165">
        <f t="shared" si="0"/>
        <v>1.3</v>
      </c>
      <c r="N61" s="165">
        <f t="shared" si="2"/>
        <v>6.5000000000000008E-5</v>
      </c>
      <c r="O61" s="165">
        <f t="shared" si="3"/>
        <v>1.2999999999999999E-3</v>
      </c>
      <c r="P61" s="157" t="s">
        <v>22</v>
      </c>
      <c r="Q61" s="12"/>
      <c r="R61" s="12"/>
      <c r="S61" s="12" t="s">
        <v>23</v>
      </c>
      <c r="T61" s="143" t="s">
        <v>24</v>
      </c>
      <c r="U61" s="176"/>
    </row>
    <row r="62" spans="2:21" ht="15.75" customHeight="1" x14ac:dyDescent="0.2">
      <c r="B62" s="191"/>
      <c r="C62" s="117"/>
      <c r="D62" s="11" t="s">
        <v>51</v>
      </c>
      <c r="E62" s="11" t="s">
        <v>52</v>
      </c>
      <c r="F62" s="147">
        <v>3.5000000000000003E-2</v>
      </c>
      <c r="G62" s="12" t="s">
        <v>20</v>
      </c>
      <c r="H62" s="15" t="s">
        <v>21</v>
      </c>
      <c r="I62" s="14">
        <v>1</v>
      </c>
      <c r="J62" s="14">
        <v>24</v>
      </c>
      <c r="K62" s="165">
        <v>0.15</v>
      </c>
      <c r="L62" s="165">
        <f t="shared" si="1"/>
        <v>5.2500000000000003E-3</v>
      </c>
      <c r="M62" s="165">
        <f t="shared" si="0"/>
        <v>0.126</v>
      </c>
      <c r="N62" s="165">
        <f t="shared" si="2"/>
        <v>5.2500000000000006E-6</v>
      </c>
      <c r="O62" s="165">
        <f t="shared" si="3"/>
        <v>1.26E-4</v>
      </c>
      <c r="P62" s="157" t="s">
        <v>22</v>
      </c>
      <c r="Q62" s="12"/>
      <c r="R62" s="12" t="s">
        <v>23</v>
      </c>
      <c r="S62" s="12"/>
      <c r="T62" s="143" t="s">
        <v>24</v>
      </c>
      <c r="U62" s="176"/>
    </row>
    <row r="63" spans="2:21" ht="15.75" customHeight="1" x14ac:dyDescent="0.2">
      <c r="B63" s="191"/>
      <c r="C63" s="117"/>
      <c r="D63" s="11" t="s">
        <v>27</v>
      </c>
      <c r="E63" s="11" t="s">
        <v>46</v>
      </c>
      <c r="F63" s="147">
        <v>0.48</v>
      </c>
      <c r="G63" s="12" t="s">
        <v>20</v>
      </c>
      <c r="H63" s="15" t="s">
        <v>21</v>
      </c>
      <c r="I63" s="14">
        <v>1</v>
      </c>
      <c r="J63" s="14">
        <v>20</v>
      </c>
      <c r="K63" s="165">
        <v>1</v>
      </c>
      <c r="L63" s="165">
        <f t="shared" si="1"/>
        <v>0.48</v>
      </c>
      <c r="M63" s="165">
        <f t="shared" si="0"/>
        <v>9.6</v>
      </c>
      <c r="N63" s="165">
        <f t="shared" si="2"/>
        <v>4.7999999999999996E-4</v>
      </c>
      <c r="O63" s="165">
        <f t="shared" si="3"/>
        <v>9.5999999999999992E-3</v>
      </c>
      <c r="P63" s="157" t="s">
        <v>22</v>
      </c>
      <c r="Q63" s="12"/>
      <c r="R63" s="12"/>
      <c r="S63" s="12" t="s">
        <v>23</v>
      </c>
      <c r="T63" s="143" t="s">
        <v>24</v>
      </c>
      <c r="U63" s="176"/>
    </row>
    <row r="64" spans="2:21" ht="15.75" customHeight="1" x14ac:dyDescent="0.2">
      <c r="B64" s="191"/>
      <c r="C64" s="117"/>
      <c r="D64" s="11" t="s">
        <v>51</v>
      </c>
      <c r="E64" s="11" t="s">
        <v>48</v>
      </c>
      <c r="F64" s="147">
        <v>0.373</v>
      </c>
      <c r="G64" s="12" t="s">
        <v>20</v>
      </c>
      <c r="H64" s="15" t="s">
        <v>21</v>
      </c>
      <c r="I64" s="14">
        <v>1</v>
      </c>
      <c r="J64" s="14">
        <v>30</v>
      </c>
      <c r="K64" s="165">
        <v>24</v>
      </c>
      <c r="L64" s="165">
        <f t="shared" si="1"/>
        <v>8.952</v>
      </c>
      <c r="M64" s="165">
        <f t="shared" si="0"/>
        <v>268.56</v>
      </c>
      <c r="N64" s="165">
        <f t="shared" si="2"/>
        <v>8.9519999999999999E-3</v>
      </c>
      <c r="O64" s="165">
        <f t="shared" si="3"/>
        <v>0.26856000000000002</v>
      </c>
      <c r="P64" s="157" t="s">
        <v>22</v>
      </c>
      <c r="Q64" s="12"/>
      <c r="R64" s="12"/>
      <c r="S64" s="12" t="s">
        <v>23</v>
      </c>
      <c r="T64" s="143" t="s">
        <v>24</v>
      </c>
      <c r="U64" s="176"/>
    </row>
    <row r="65" spans="2:21" ht="15.75" customHeight="1" x14ac:dyDescent="0.2">
      <c r="B65" s="191"/>
      <c r="C65" s="117"/>
      <c r="D65" s="11" t="s">
        <v>27</v>
      </c>
      <c r="E65" s="11" t="s">
        <v>40</v>
      </c>
      <c r="F65" s="147">
        <v>4.8000000000000001E-2</v>
      </c>
      <c r="G65" s="12" t="s">
        <v>20</v>
      </c>
      <c r="H65" s="15" t="s">
        <v>21</v>
      </c>
      <c r="I65" s="14">
        <v>3</v>
      </c>
      <c r="J65" s="14">
        <v>20</v>
      </c>
      <c r="K65" s="165">
        <v>8</v>
      </c>
      <c r="L65" s="165">
        <f t="shared" si="1"/>
        <v>1.1520000000000001</v>
      </c>
      <c r="M65" s="165">
        <f t="shared" si="0"/>
        <v>23.040000000000003</v>
      </c>
      <c r="N65" s="165">
        <f t="shared" si="2"/>
        <v>1.152E-3</v>
      </c>
      <c r="O65" s="165">
        <f t="shared" si="3"/>
        <v>2.3040000000000001E-2</v>
      </c>
      <c r="P65" s="157" t="s">
        <v>22</v>
      </c>
      <c r="Q65" s="12"/>
      <c r="R65" s="12"/>
      <c r="S65" s="12" t="s">
        <v>23</v>
      </c>
      <c r="T65" s="143" t="s">
        <v>24</v>
      </c>
      <c r="U65" s="176"/>
    </row>
    <row r="66" spans="2:21" ht="15.75" customHeight="1" x14ac:dyDescent="0.2">
      <c r="B66" s="191"/>
      <c r="C66" s="117"/>
      <c r="D66" s="11" t="s">
        <v>30</v>
      </c>
      <c r="E66" s="11" t="s">
        <v>47</v>
      </c>
      <c r="F66" s="147">
        <v>1.32</v>
      </c>
      <c r="G66" s="12" t="s">
        <v>20</v>
      </c>
      <c r="H66" s="15" t="s">
        <v>21</v>
      </c>
      <c r="I66" s="14">
        <v>1</v>
      </c>
      <c r="J66" s="14">
        <v>20</v>
      </c>
      <c r="K66" s="165">
        <v>3</v>
      </c>
      <c r="L66" s="165">
        <f t="shared" si="1"/>
        <v>3.96</v>
      </c>
      <c r="M66" s="165">
        <f t="shared" si="0"/>
        <v>79.2</v>
      </c>
      <c r="N66" s="165">
        <f t="shared" si="2"/>
        <v>3.96E-3</v>
      </c>
      <c r="O66" s="165">
        <f t="shared" si="3"/>
        <v>7.9200000000000007E-2</v>
      </c>
      <c r="P66" s="157" t="s">
        <v>22</v>
      </c>
      <c r="Q66" s="12" t="s">
        <v>23</v>
      </c>
      <c r="R66" s="12"/>
      <c r="S66" s="12"/>
      <c r="T66" s="143" t="s">
        <v>24</v>
      </c>
      <c r="U66" s="176"/>
    </row>
    <row r="67" spans="2:21" ht="15.75" customHeight="1" x14ac:dyDescent="0.2">
      <c r="B67" s="191"/>
      <c r="C67" s="118"/>
      <c r="D67" s="11" t="s">
        <v>27</v>
      </c>
      <c r="E67" s="11" t="s">
        <v>46</v>
      </c>
      <c r="F67" s="147">
        <v>0.44</v>
      </c>
      <c r="G67" s="12" t="s">
        <v>20</v>
      </c>
      <c r="H67" s="15" t="s">
        <v>21</v>
      </c>
      <c r="I67" s="14">
        <v>1</v>
      </c>
      <c r="J67" s="14">
        <v>20</v>
      </c>
      <c r="K67" s="165">
        <v>1</v>
      </c>
      <c r="L67" s="165">
        <f t="shared" si="1"/>
        <v>0.44</v>
      </c>
      <c r="M67" s="165">
        <f t="shared" si="0"/>
        <v>8.8000000000000007</v>
      </c>
      <c r="N67" s="165">
        <f t="shared" si="2"/>
        <v>4.4000000000000002E-4</v>
      </c>
      <c r="O67" s="165">
        <f t="shared" si="3"/>
        <v>8.8000000000000005E-3</v>
      </c>
      <c r="P67" s="157" t="s">
        <v>22</v>
      </c>
      <c r="Q67" s="12"/>
      <c r="R67" s="12" t="s">
        <v>23</v>
      </c>
      <c r="S67" s="12"/>
      <c r="T67" s="143" t="s">
        <v>24</v>
      </c>
      <c r="U67" s="176"/>
    </row>
    <row r="68" spans="2:21" ht="15.75" customHeight="1" x14ac:dyDescent="0.2">
      <c r="B68" s="191"/>
      <c r="C68" s="116" t="s">
        <v>67</v>
      </c>
      <c r="D68" s="11" t="s">
        <v>33</v>
      </c>
      <c r="E68" s="11" t="s">
        <v>68</v>
      </c>
      <c r="F68" s="147">
        <v>2.7E-2</v>
      </c>
      <c r="G68" s="12" t="s">
        <v>20</v>
      </c>
      <c r="H68" s="15" t="s">
        <v>21</v>
      </c>
      <c r="I68" s="14">
        <v>23</v>
      </c>
      <c r="J68" s="14">
        <v>20</v>
      </c>
      <c r="K68" s="165">
        <v>8</v>
      </c>
      <c r="L68" s="165">
        <f t="shared" si="1"/>
        <v>4.968</v>
      </c>
      <c r="M68" s="165">
        <f t="shared" ref="M68:M131" si="4">(F68)*(I68)*(K68)*(J68)</f>
        <v>99.36</v>
      </c>
      <c r="N68" s="165">
        <f t="shared" si="2"/>
        <v>4.9680000000000002E-3</v>
      </c>
      <c r="O68" s="165">
        <f t="shared" si="3"/>
        <v>9.9360000000000004E-2</v>
      </c>
      <c r="P68" s="157" t="s">
        <v>22</v>
      </c>
      <c r="Q68" s="12"/>
      <c r="R68" s="12"/>
      <c r="S68" s="12" t="s">
        <v>23</v>
      </c>
      <c r="T68" s="143" t="s">
        <v>24</v>
      </c>
      <c r="U68" s="176"/>
    </row>
    <row r="69" spans="2:21" ht="15.75" customHeight="1" x14ac:dyDescent="0.2">
      <c r="B69" s="191"/>
      <c r="C69" s="117"/>
      <c r="D69" s="11" t="s">
        <v>30</v>
      </c>
      <c r="E69" s="11" t="s">
        <v>31</v>
      </c>
      <c r="F69" s="147">
        <v>2.38</v>
      </c>
      <c r="G69" s="12" t="s">
        <v>20</v>
      </c>
      <c r="H69" s="15" t="s">
        <v>21</v>
      </c>
      <c r="I69" s="14">
        <v>5</v>
      </c>
      <c r="J69" s="14">
        <v>20</v>
      </c>
      <c r="K69" s="165">
        <v>3</v>
      </c>
      <c r="L69" s="165">
        <f t="shared" ref="L69:L132" si="5">F69*I69*K69</f>
        <v>35.699999999999996</v>
      </c>
      <c r="M69" s="165">
        <f t="shared" si="4"/>
        <v>713.99999999999989</v>
      </c>
      <c r="N69" s="165">
        <f t="shared" ref="N69:N132" si="6">L69/1000</f>
        <v>3.5699999999999996E-2</v>
      </c>
      <c r="O69" s="165">
        <f t="shared" ref="O69:O132" si="7">M69/1000</f>
        <v>0.71399999999999986</v>
      </c>
      <c r="P69" s="157" t="s">
        <v>22</v>
      </c>
      <c r="Q69" s="12" t="s">
        <v>23</v>
      </c>
      <c r="R69" s="12"/>
      <c r="S69" s="12"/>
      <c r="T69" s="143" t="s">
        <v>24</v>
      </c>
      <c r="U69" s="176"/>
    </row>
    <row r="70" spans="2:21" ht="15.75" customHeight="1" x14ac:dyDescent="0.2">
      <c r="B70" s="192"/>
      <c r="C70" s="118"/>
      <c r="D70" s="11" t="s">
        <v>69</v>
      </c>
      <c r="E70" s="11" t="s">
        <v>70</v>
      </c>
      <c r="F70" s="147">
        <v>0.22</v>
      </c>
      <c r="G70" s="12" t="s">
        <v>20</v>
      </c>
      <c r="H70" s="15" t="s">
        <v>21</v>
      </c>
      <c r="I70" s="14">
        <v>3</v>
      </c>
      <c r="J70" s="14">
        <v>30</v>
      </c>
      <c r="K70" s="165">
        <v>24</v>
      </c>
      <c r="L70" s="165">
        <f t="shared" si="5"/>
        <v>15.84</v>
      </c>
      <c r="M70" s="165">
        <f t="shared" si="4"/>
        <v>475.2</v>
      </c>
      <c r="N70" s="165">
        <f t="shared" si="6"/>
        <v>1.584E-2</v>
      </c>
      <c r="O70" s="165">
        <f t="shared" si="7"/>
        <v>0.47520000000000001</v>
      </c>
      <c r="P70" s="157" t="s">
        <v>22</v>
      </c>
      <c r="Q70" s="12"/>
      <c r="R70" s="12"/>
      <c r="S70" s="12" t="s">
        <v>23</v>
      </c>
      <c r="T70" s="143" t="s">
        <v>24</v>
      </c>
      <c r="U70" s="176"/>
    </row>
    <row r="71" spans="2:21" ht="15.75" customHeight="1" x14ac:dyDescent="0.2">
      <c r="B71" s="190" t="s">
        <v>71</v>
      </c>
      <c r="C71" s="115" t="s">
        <v>72</v>
      </c>
      <c r="D71" s="11" t="s">
        <v>33</v>
      </c>
      <c r="E71" s="11" t="s">
        <v>68</v>
      </c>
      <c r="F71" s="147">
        <v>7.4999999999999997E-2</v>
      </c>
      <c r="G71" s="12" t="s">
        <v>20</v>
      </c>
      <c r="H71" s="15" t="s">
        <v>21</v>
      </c>
      <c r="I71" s="14">
        <v>6</v>
      </c>
      <c r="J71" s="14">
        <v>20</v>
      </c>
      <c r="K71" s="165">
        <v>2</v>
      </c>
      <c r="L71" s="165">
        <f t="shared" si="5"/>
        <v>0.89999999999999991</v>
      </c>
      <c r="M71" s="165">
        <f t="shared" si="4"/>
        <v>18</v>
      </c>
      <c r="N71" s="165">
        <f t="shared" si="6"/>
        <v>8.9999999999999987E-4</v>
      </c>
      <c r="O71" s="165">
        <f t="shared" si="7"/>
        <v>1.7999999999999999E-2</v>
      </c>
      <c r="P71" s="157" t="s">
        <v>73</v>
      </c>
      <c r="Q71" s="12"/>
      <c r="R71" s="12"/>
      <c r="S71" s="12" t="s">
        <v>23</v>
      </c>
      <c r="T71" s="143" t="s">
        <v>24</v>
      </c>
      <c r="U71" s="177"/>
    </row>
    <row r="72" spans="2:21" ht="15.75" customHeight="1" x14ac:dyDescent="0.2">
      <c r="B72" s="191"/>
      <c r="C72" s="116" t="s">
        <v>74</v>
      </c>
      <c r="D72" s="11" t="s">
        <v>27</v>
      </c>
      <c r="E72" s="11" t="s">
        <v>39</v>
      </c>
      <c r="F72" s="147">
        <v>4.4999999999999998E-2</v>
      </c>
      <c r="G72" s="12" t="s">
        <v>20</v>
      </c>
      <c r="H72" s="15" t="s">
        <v>21</v>
      </c>
      <c r="I72" s="14">
        <v>11</v>
      </c>
      <c r="J72" s="14">
        <v>20</v>
      </c>
      <c r="K72" s="165">
        <v>3</v>
      </c>
      <c r="L72" s="165">
        <f t="shared" si="5"/>
        <v>1.4849999999999999</v>
      </c>
      <c r="M72" s="165">
        <f t="shared" si="4"/>
        <v>29.699999999999996</v>
      </c>
      <c r="N72" s="165">
        <f t="shared" si="6"/>
        <v>1.4849999999999998E-3</v>
      </c>
      <c r="O72" s="165">
        <f t="shared" si="7"/>
        <v>2.9699999999999997E-2</v>
      </c>
      <c r="P72" s="157" t="s">
        <v>73</v>
      </c>
      <c r="Q72" s="12"/>
      <c r="R72" s="12"/>
      <c r="S72" s="12" t="s">
        <v>23</v>
      </c>
      <c r="T72" s="143" t="s">
        <v>24</v>
      </c>
      <c r="U72" s="175" t="s">
        <v>75</v>
      </c>
    </row>
    <row r="73" spans="2:21" ht="15.75" customHeight="1" x14ac:dyDescent="0.2">
      <c r="B73" s="191"/>
      <c r="C73" s="117"/>
      <c r="D73" s="11" t="s">
        <v>62</v>
      </c>
      <c r="E73" s="11" t="s">
        <v>76</v>
      </c>
      <c r="F73" s="147">
        <v>0.31</v>
      </c>
      <c r="G73" s="12" t="s">
        <v>20</v>
      </c>
      <c r="H73" s="15" t="s">
        <v>21</v>
      </c>
      <c r="I73" s="14">
        <v>1</v>
      </c>
      <c r="J73" s="14">
        <v>30</v>
      </c>
      <c r="K73" s="165">
        <v>4</v>
      </c>
      <c r="L73" s="165">
        <f t="shared" si="5"/>
        <v>1.24</v>
      </c>
      <c r="M73" s="165">
        <f t="shared" si="4"/>
        <v>37.200000000000003</v>
      </c>
      <c r="N73" s="165">
        <f t="shared" si="6"/>
        <v>1.24E-3</v>
      </c>
      <c r="O73" s="165">
        <f t="shared" si="7"/>
        <v>3.7200000000000004E-2</v>
      </c>
      <c r="P73" s="157" t="s">
        <v>73</v>
      </c>
      <c r="Q73" s="12" t="s">
        <v>23</v>
      </c>
      <c r="R73" s="12"/>
      <c r="S73" s="12"/>
      <c r="T73" s="143" t="s">
        <v>24</v>
      </c>
      <c r="U73" s="176"/>
    </row>
    <row r="74" spans="2:21" ht="15.75" customHeight="1" x14ac:dyDescent="0.2">
      <c r="B74" s="191"/>
      <c r="C74" s="117"/>
      <c r="D74" s="11" t="s">
        <v>18</v>
      </c>
      <c r="E74" s="11" t="s">
        <v>61</v>
      </c>
      <c r="F74" s="147">
        <v>0.49</v>
      </c>
      <c r="G74" s="12" t="s">
        <v>20</v>
      </c>
      <c r="H74" s="15" t="s">
        <v>21</v>
      </c>
      <c r="I74" s="14">
        <v>1</v>
      </c>
      <c r="J74" s="14">
        <v>30</v>
      </c>
      <c r="K74" s="165">
        <v>4</v>
      </c>
      <c r="L74" s="165">
        <f t="shared" si="5"/>
        <v>1.96</v>
      </c>
      <c r="M74" s="165">
        <f t="shared" si="4"/>
        <v>58.8</v>
      </c>
      <c r="N74" s="165">
        <f t="shared" si="6"/>
        <v>1.9599999999999999E-3</v>
      </c>
      <c r="O74" s="165">
        <f t="shared" si="7"/>
        <v>5.8799999999999998E-2</v>
      </c>
      <c r="P74" s="157" t="s">
        <v>73</v>
      </c>
      <c r="Q74" s="12"/>
      <c r="R74" s="12" t="s">
        <v>23</v>
      </c>
      <c r="S74" s="12"/>
      <c r="T74" s="143" t="s">
        <v>24</v>
      </c>
      <c r="U74" s="176"/>
    </row>
    <row r="75" spans="2:21" ht="15.75" customHeight="1" x14ac:dyDescent="0.2">
      <c r="B75" s="191"/>
      <c r="C75" s="117"/>
      <c r="D75" s="11" t="s">
        <v>77</v>
      </c>
      <c r="E75" s="11" t="s">
        <v>19</v>
      </c>
      <c r="F75" s="147">
        <v>1</v>
      </c>
      <c r="G75" s="12" t="s">
        <v>20</v>
      </c>
      <c r="H75" s="15" t="s">
        <v>21</v>
      </c>
      <c r="I75" s="14">
        <v>1</v>
      </c>
      <c r="J75" s="14">
        <v>20</v>
      </c>
      <c r="K75" s="165">
        <v>1</v>
      </c>
      <c r="L75" s="165">
        <f t="shared" si="5"/>
        <v>1</v>
      </c>
      <c r="M75" s="165">
        <f t="shared" si="4"/>
        <v>20</v>
      </c>
      <c r="N75" s="165">
        <f t="shared" si="6"/>
        <v>1E-3</v>
      </c>
      <c r="O75" s="165">
        <f t="shared" si="7"/>
        <v>0.02</v>
      </c>
      <c r="P75" s="157" t="s">
        <v>73</v>
      </c>
      <c r="Q75" s="12" t="s">
        <v>23</v>
      </c>
      <c r="R75" s="12"/>
      <c r="S75" s="12"/>
      <c r="T75" s="143" t="s">
        <v>24</v>
      </c>
      <c r="U75" s="176"/>
    </row>
    <row r="76" spans="2:21" ht="15.75" customHeight="1" x14ac:dyDescent="0.2">
      <c r="B76" s="191"/>
      <c r="C76" s="117"/>
      <c r="D76" s="11" t="s">
        <v>27</v>
      </c>
      <c r="E76" s="11" t="s">
        <v>46</v>
      </c>
      <c r="F76" s="147">
        <v>0.13</v>
      </c>
      <c r="G76" s="12" t="s">
        <v>20</v>
      </c>
      <c r="H76" s="15" t="s">
        <v>21</v>
      </c>
      <c r="I76" s="14">
        <v>1</v>
      </c>
      <c r="J76" s="14">
        <v>20</v>
      </c>
      <c r="K76" s="165">
        <v>0.25</v>
      </c>
      <c r="L76" s="165">
        <f t="shared" si="5"/>
        <v>3.2500000000000001E-2</v>
      </c>
      <c r="M76" s="165">
        <f t="shared" si="4"/>
        <v>0.65</v>
      </c>
      <c r="N76" s="165">
        <f t="shared" si="6"/>
        <v>3.2500000000000004E-5</v>
      </c>
      <c r="O76" s="165">
        <f t="shared" si="7"/>
        <v>6.4999999999999997E-4</v>
      </c>
      <c r="P76" s="157" t="s">
        <v>73</v>
      </c>
      <c r="Q76" s="12"/>
      <c r="R76" s="12"/>
      <c r="S76" s="12" t="s">
        <v>23</v>
      </c>
      <c r="T76" s="143" t="s">
        <v>24</v>
      </c>
      <c r="U76" s="176"/>
    </row>
    <row r="77" spans="2:21" ht="15.75" customHeight="1" x14ac:dyDescent="0.2">
      <c r="B77" s="191"/>
      <c r="C77" s="117"/>
      <c r="D77" s="11" t="s">
        <v>30</v>
      </c>
      <c r="E77" s="11" t="s">
        <v>41</v>
      </c>
      <c r="F77" s="147">
        <v>4.3999999999999997E-2</v>
      </c>
      <c r="G77" s="12" t="s">
        <v>20</v>
      </c>
      <c r="H77" s="15" t="s">
        <v>21</v>
      </c>
      <c r="I77" s="14">
        <v>1</v>
      </c>
      <c r="J77" s="14">
        <v>20</v>
      </c>
      <c r="K77" s="165">
        <v>2</v>
      </c>
      <c r="L77" s="165">
        <f t="shared" si="5"/>
        <v>8.7999999999999995E-2</v>
      </c>
      <c r="M77" s="165">
        <f t="shared" si="4"/>
        <v>1.7599999999999998</v>
      </c>
      <c r="N77" s="165">
        <f t="shared" si="6"/>
        <v>8.7999999999999998E-5</v>
      </c>
      <c r="O77" s="165">
        <f t="shared" si="7"/>
        <v>1.7599999999999998E-3</v>
      </c>
      <c r="P77" s="157" t="s">
        <v>73</v>
      </c>
      <c r="Q77" s="12" t="s">
        <v>23</v>
      </c>
      <c r="R77" s="12"/>
      <c r="S77" s="12"/>
      <c r="T77" s="143" t="s">
        <v>24</v>
      </c>
      <c r="U77" s="176"/>
    </row>
    <row r="78" spans="2:21" ht="15.75" customHeight="1" x14ac:dyDescent="0.2">
      <c r="B78" s="191"/>
      <c r="C78" s="117"/>
      <c r="D78" s="11" t="s">
        <v>30</v>
      </c>
      <c r="E78" s="11" t="s">
        <v>31</v>
      </c>
      <c r="F78" s="147">
        <v>2.38</v>
      </c>
      <c r="G78" s="12" t="s">
        <v>20</v>
      </c>
      <c r="H78" s="15" t="s">
        <v>21</v>
      </c>
      <c r="I78" s="14">
        <v>1</v>
      </c>
      <c r="J78" s="14">
        <v>20</v>
      </c>
      <c r="K78" s="165">
        <v>3</v>
      </c>
      <c r="L78" s="165">
        <f t="shared" si="5"/>
        <v>7.14</v>
      </c>
      <c r="M78" s="165">
        <f t="shared" si="4"/>
        <v>142.79999999999998</v>
      </c>
      <c r="N78" s="165">
        <f t="shared" si="6"/>
        <v>7.1399999999999996E-3</v>
      </c>
      <c r="O78" s="165">
        <f t="shared" si="7"/>
        <v>0.14279999999999998</v>
      </c>
      <c r="P78" s="157" t="s">
        <v>73</v>
      </c>
      <c r="Q78" s="12"/>
      <c r="R78" s="12" t="s">
        <v>23</v>
      </c>
      <c r="S78" s="12"/>
      <c r="T78" s="143" t="s">
        <v>24</v>
      </c>
      <c r="U78" s="176"/>
    </row>
    <row r="79" spans="2:21" ht="15.75" customHeight="1" x14ac:dyDescent="0.2">
      <c r="B79" s="191"/>
      <c r="C79" s="117"/>
      <c r="D79" s="11" t="s">
        <v>33</v>
      </c>
      <c r="E79" s="11" t="s">
        <v>34</v>
      </c>
      <c r="F79" s="147">
        <v>1.7999999999999999E-2</v>
      </c>
      <c r="G79" s="12" t="s">
        <v>20</v>
      </c>
      <c r="H79" s="15" t="s">
        <v>21</v>
      </c>
      <c r="I79" s="14">
        <v>1</v>
      </c>
      <c r="J79" s="14">
        <v>20</v>
      </c>
      <c r="K79" s="165">
        <v>8</v>
      </c>
      <c r="L79" s="165">
        <f t="shared" si="5"/>
        <v>0.14399999999999999</v>
      </c>
      <c r="M79" s="165">
        <f t="shared" si="4"/>
        <v>2.88</v>
      </c>
      <c r="N79" s="165">
        <f t="shared" si="6"/>
        <v>1.4399999999999998E-4</v>
      </c>
      <c r="O79" s="165">
        <f t="shared" si="7"/>
        <v>2.8799999999999997E-3</v>
      </c>
      <c r="P79" s="157" t="s">
        <v>73</v>
      </c>
      <c r="Q79" s="12"/>
      <c r="R79" s="12" t="s">
        <v>23</v>
      </c>
      <c r="S79" s="12"/>
      <c r="T79" s="143" t="s">
        <v>24</v>
      </c>
      <c r="U79" s="176"/>
    </row>
    <row r="80" spans="2:21" ht="15.75" customHeight="1" x14ac:dyDescent="0.2">
      <c r="B80" s="191"/>
      <c r="C80" s="117"/>
      <c r="D80" s="11" t="s">
        <v>33</v>
      </c>
      <c r="E80" s="11" t="s">
        <v>68</v>
      </c>
      <c r="F80" s="147">
        <v>7.4999999999999997E-2</v>
      </c>
      <c r="G80" s="12" t="s">
        <v>20</v>
      </c>
      <c r="H80" s="15" t="s">
        <v>21</v>
      </c>
      <c r="I80" s="14">
        <v>18</v>
      </c>
      <c r="J80" s="14">
        <v>20</v>
      </c>
      <c r="K80" s="165">
        <v>2</v>
      </c>
      <c r="L80" s="165">
        <f t="shared" si="5"/>
        <v>2.6999999999999997</v>
      </c>
      <c r="M80" s="165">
        <f t="shared" si="4"/>
        <v>53.999999999999993</v>
      </c>
      <c r="N80" s="165">
        <f t="shared" si="6"/>
        <v>2.6999999999999997E-3</v>
      </c>
      <c r="O80" s="165">
        <f t="shared" si="7"/>
        <v>5.3999999999999992E-2</v>
      </c>
      <c r="P80" s="157" t="s">
        <v>73</v>
      </c>
      <c r="Q80" s="12"/>
      <c r="R80" s="12" t="s">
        <v>23</v>
      </c>
      <c r="S80" s="12"/>
      <c r="T80" s="143" t="s">
        <v>24</v>
      </c>
      <c r="U80" s="176"/>
    </row>
    <row r="81" spans="2:21" ht="15.75" customHeight="1" x14ac:dyDescent="0.2">
      <c r="B81" s="191"/>
      <c r="C81" s="117"/>
      <c r="D81" s="11" t="s">
        <v>78</v>
      </c>
      <c r="E81" s="11" t="s">
        <v>79</v>
      </c>
      <c r="F81" s="147">
        <v>0.74</v>
      </c>
      <c r="G81" s="12" t="s">
        <v>20</v>
      </c>
      <c r="H81" s="15" t="s">
        <v>21</v>
      </c>
      <c r="I81" s="14">
        <v>1</v>
      </c>
      <c r="J81" s="14">
        <v>20</v>
      </c>
      <c r="K81" s="165">
        <v>1</v>
      </c>
      <c r="L81" s="165">
        <f t="shared" si="5"/>
        <v>0.74</v>
      </c>
      <c r="M81" s="165">
        <f t="shared" si="4"/>
        <v>14.8</v>
      </c>
      <c r="N81" s="165">
        <f t="shared" si="6"/>
        <v>7.3999999999999999E-4</v>
      </c>
      <c r="O81" s="165">
        <f t="shared" si="7"/>
        <v>1.4800000000000001E-2</v>
      </c>
      <c r="P81" s="157" t="s">
        <v>73</v>
      </c>
      <c r="Q81" s="12"/>
      <c r="R81" s="12" t="s">
        <v>23</v>
      </c>
      <c r="S81" s="12"/>
      <c r="T81" s="143" t="s">
        <v>24</v>
      </c>
      <c r="U81" s="176"/>
    </row>
    <row r="82" spans="2:21" ht="15.75" customHeight="1" x14ac:dyDescent="0.2">
      <c r="B82" s="191"/>
      <c r="C82" s="117"/>
      <c r="D82" s="11" t="s">
        <v>33</v>
      </c>
      <c r="E82" s="11" t="s">
        <v>80</v>
      </c>
      <c r="F82" s="147">
        <v>0.15</v>
      </c>
      <c r="G82" s="12" t="s">
        <v>20</v>
      </c>
      <c r="H82" s="15" t="s">
        <v>21</v>
      </c>
      <c r="I82" s="14">
        <v>1</v>
      </c>
      <c r="J82" s="14">
        <v>20</v>
      </c>
      <c r="K82" s="165">
        <v>1</v>
      </c>
      <c r="L82" s="165">
        <f t="shared" si="5"/>
        <v>0.15</v>
      </c>
      <c r="M82" s="165">
        <f t="shared" si="4"/>
        <v>3</v>
      </c>
      <c r="N82" s="165">
        <f t="shared" si="6"/>
        <v>1.4999999999999999E-4</v>
      </c>
      <c r="O82" s="165">
        <f t="shared" si="7"/>
        <v>3.0000000000000001E-3</v>
      </c>
      <c r="P82" s="157" t="s">
        <v>73</v>
      </c>
      <c r="Q82" s="12"/>
      <c r="R82" s="12"/>
      <c r="S82" s="12" t="s">
        <v>23</v>
      </c>
      <c r="T82" s="143" t="s">
        <v>24</v>
      </c>
      <c r="U82" s="176"/>
    </row>
    <row r="83" spans="2:21" ht="15.75" customHeight="1" x14ac:dyDescent="0.2">
      <c r="B83" s="191"/>
      <c r="C83" s="117"/>
      <c r="D83" s="11" t="s">
        <v>27</v>
      </c>
      <c r="E83" s="11" t="s">
        <v>28</v>
      </c>
      <c r="F83" s="147">
        <v>6.5000000000000002E-2</v>
      </c>
      <c r="G83" s="12" t="s">
        <v>20</v>
      </c>
      <c r="H83" s="15" t="s">
        <v>21</v>
      </c>
      <c r="I83" s="14">
        <v>1</v>
      </c>
      <c r="J83" s="14">
        <v>20</v>
      </c>
      <c r="K83" s="165">
        <v>2</v>
      </c>
      <c r="L83" s="165">
        <f t="shared" si="5"/>
        <v>0.13</v>
      </c>
      <c r="M83" s="165">
        <f t="shared" si="4"/>
        <v>2.6</v>
      </c>
      <c r="N83" s="165">
        <f t="shared" si="6"/>
        <v>1.3000000000000002E-4</v>
      </c>
      <c r="O83" s="165">
        <f t="shared" si="7"/>
        <v>2.5999999999999999E-3</v>
      </c>
      <c r="P83" s="157" t="s">
        <v>73</v>
      </c>
      <c r="Q83" s="12"/>
      <c r="R83" s="12"/>
      <c r="S83" s="12" t="s">
        <v>23</v>
      </c>
      <c r="T83" s="143" t="s">
        <v>24</v>
      </c>
      <c r="U83" s="176"/>
    </row>
    <row r="84" spans="2:21" ht="15.75" customHeight="1" x14ac:dyDescent="0.2">
      <c r="B84" s="191"/>
      <c r="C84" s="117"/>
      <c r="D84" s="11" t="s">
        <v>81</v>
      </c>
      <c r="E84" s="11" t="s">
        <v>82</v>
      </c>
      <c r="F84" s="147">
        <v>0.42199999999999999</v>
      </c>
      <c r="G84" s="12" t="s">
        <v>20</v>
      </c>
      <c r="H84" s="15" t="s">
        <v>21</v>
      </c>
      <c r="I84" s="14">
        <v>1</v>
      </c>
      <c r="J84" s="14">
        <v>20</v>
      </c>
      <c r="K84" s="165">
        <v>2</v>
      </c>
      <c r="L84" s="165">
        <f t="shared" si="5"/>
        <v>0.84399999999999997</v>
      </c>
      <c r="M84" s="165">
        <f t="shared" si="4"/>
        <v>16.88</v>
      </c>
      <c r="N84" s="165">
        <f t="shared" si="6"/>
        <v>8.4400000000000002E-4</v>
      </c>
      <c r="O84" s="165">
        <f t="shared" si="7"/>
        <v>1.6879999999999999E-2</v>
      </c>
      <c r="P84" s="157" t="s">
        <v>73</v>
      </c>
      <c r="Q84" s="12"/>
      <c r="R84" s="12"/>
      <c r="S84" s="12" t="s">
        <v>23</v>
      </c>
      <c r="T84" s="143" t="s">
        <v>24</v>
      </c>
      <c r="U84" s="176"/>
    </row>
    <row r="85" spans="2:21" ht="15.75" customHeight="1" x14ac:dyDescent="0.2">
      <c r="B85" s="191"/>
      <c r="C85" s="117"/>
      <c r="D85" s="11" t="s">
        <v>81</v>
      </c>
      <c r="E85" s="11" t="s">
        <v>83</v>
      </c>
      <c r="F85" s="147">
        <v>0.10100000000000001</v>
      </c>
      <c r="G85" s="12" t="s">
        <v>20</v>
      </c>
      <c r="H85" s="15" t="s">
        <v>21</v>
      </c>
      <c r="I85" s="14">
        <v>1</v>
      </c>
      <c r="J85" s="14">
        <v>30</v>
      </c>
      <c r="K85" s="165">
        <v>24</v>
      </c>
      <c r="L85" s="165">
        <f t="shared" si="5"/>
        <v>2.4240000000000004</v>
      </c>
      <c r="M85" s="165">
        <f t="shared" si="4"/>
        <v>72.720000000000013</v>
      </c>
      <c r="N85" s="165">
        <f t="shared" si="6"/>
        <v>2.4240000000000004E-3</v>
      </c>
      <c r="O85" s="165">
        <f t="shared" si="7"/>
        <v>7.2720000000000007E-2</v>
      </c>
      <c r="P85" s="157" t="s">
        <v>73</v>
      </c>
      <c r="Q85" s="12"/>
      <c r="R85" s="12"/>
      <c r="S85" s="12" t="s">
        <v>23</v>
      </c>
      <c r="T85" s="143" t="s">
        <v>24</v>
      </c>
      <c r="U85" s="176"/>
    </row>
    <row r="86" spans="2:21" ht="15.75" customHeight="1" x14ac:dyDescent="0.2">
      <c r="B86" s="191"/>
      <c r="C86" s="117"/>
      <c r="D86" s="11" t="s">
        <v>81</v>
      </c>
      <c r="E86" s="11" t="s">
        <v>42</v>
      </c>
      <c r="F86" s="147">
        <v>1.2E-2</v>
      </c>
      <c r="G86" s="12" t="s">
        <v>20</v>
      </c>
      <c r="H86" s="15" t="s">
        <v>21</v>
      </c>
      <c r="I86" s="14">
        <v>1</v>
      </c>
      <c r="J86" s="14">
        <v>30</v>
      </c>
      <c r="K86" s="165">
        <v>24</v>
      </c>
      <c r="L86" s="165">
        <f t="shared" si="5"/>
        <v>0.28800000000000003</v>
      </c>
      <c r="M86" s="165">
        <f t="shared" si="4"/>
        <v>8.64</v>
      </c>
      <c r="N86" s="165">
        <f t="shared" si="6"/>
        <v>2.8800000000000001E-4</v>
      </c>
      <c r="O86" s="165">
        <f t="shared" si="7"/>
        <v>8.6400000000000001E-3</v>
      </c>
      <c r="P86" s="157" t="s">
        <v>73</v>
      </c>
      <c r="Q86" s="12"/>
      <c r="R86" s="12"/>
      <c r="S86" s="12" t="s">
        <v>23</v>
      </c>
      <c r="T86" s="143" t="s">
        <v>24</v>
      </c>
      <c r="U86" s="176"/>
    </row>
    <row r="87" spans="2:21" ht="15.75" customHeight="1" x14ac:dyDescent="0.2">
      <c r="B87" s="191"/>
      <c r="C87" s="117"/>
      <c r="D87" s="11" t="s">
        <v>51</v>
      </c>
      <c r="E87" s="11" t="s">
        <v>84</v>
      </c>
      <c r="F87" s="147">
        <v>3.1699999999999999E-2</v>
      </c>
      <c r="G87" s="12" t="s">
        <v>20</v>
      </c>
      <c r="H87" s="15" t="s">
        <v>21</v>
      </c>
      <c r="I87" s="14">
        <v>1</v>
      </c>
      <c r="J87" s="14">
        <v>30</v>
      </c>
      <c r="K87" s="165">
        <v>24</v>
      </c>
      <c r="L87" s="165">
        <f t="shared" si="5"/>
        <v>0.76079999999999992</v>
      </c>
      <c r="M87" s="165">
        <f t="shared" si="4"/>
        <v>22.823999999999998</v>
      </c>
      <c r="N87" s="165">
        <f t="shared" si="6"/>
        <v>7.6079999999999995E-4</v>
      </c>
      <c r="O87" s="165">
        <f t="shared" si="7"/>
        <v>2.2823999999999997E-2</v>
      </c>
      <c r="P87" s="157" t="s">
        <v>73</v>
      </c>
      <c r="Q87" s="12" t="s">
        <v>23</v>
      </c>
      <c r="R87" s="12"/>
      <c r="S87" s="12"/>
      <c r="T87" s="143" t="s">
        <v>24</v>
      </c>
      <c r="U87" s="176"/>
    </row>
    <row r="88" spans="2:21" ht="15.75" customHeight="1" x14ac:dyDescent="0.2">
      <c r="B88" s="191"/>
      <c r="C88" s="117"/>
      <c r="D88" s="11" t="s">
        <v>81</v>
      </c>
      <c r="E88" s="11" t="s">
        <v>85</v>
      </c>
      <c r="F88" s="147">
        <v>0.22</v>
      </c>
      <c r="G88" s="12" t="s">
        <v>20</v>
      </c>
      <c r="H88" s="15" t="s">
        <v>21</v>
      </c>
      <c r="I88" s="14">
        <v>3</v>
      </c>
      <c r="J88" s="14">
        <v>30</v>
      </c>
      <c r="K88" s="165">
        <v>24</v>
      </c>
      <c r="L88" s="165">
        <f t="shared" si="5"/>
        <v>15.84</v>
      </c>
      <c r="M88" s="165">
        <f t="shared" si="4"/>
        <v>475.2</v>
      </c>
      <c r="N88" s="165">
        <f t="shared" si="6"/>
        <v>1.584E-2</v>
      </c>
      <c r="O88" s="165">
        <f t="shared" si="7"/>
        <v>0.47520000000000001</v>
      </c>
      <c r="P88" s="157" t="s">
        <v>73</v>
      </c>
      <c r="Q88" s="12"/>
      <c r="R88" s="12"/>
      <c r="S88" s="12" t="s">
        <v>23</v>
      </c>
      <c r="T88" s="143" t="s">
        <v>24</v>
      </c>
      <c r="U88" s="176"/>
    </row>
    <row r="89" spans="2:21" ht="15.75" customHeight="1" x14ac:dyDescent="0.2">
      <c r="B89" s="191"/>
      <c r="C89" s="118"/>
      <c r="D89" s="11" t="s">
        <v>51</v>
      </c>
      <c r="E89" s="11" t="s">
        <v>86</v>
      </c>
      <c r="F89" s="147">
        <v>0.2</v>
      </c>
      <c r="G89" s="12" t="s">
        <v>20</v>
      </c>
      <c r="H89" s="15" t="s">
        <v>21</v>
      </c>
      <c r="I89" s="14">
        <v>1</v>
      </c>
      <c r="J89" s="14">
        <v>20</v>
      </c>
      <c r="K89" s="165">
        <v>3</v>
      </c>
      <c r="L89" s="165">
        <f t="shared" si="5"/>
        <v>0.60000000000000009</v>
      </c>
      <c r="M89" s="165">
        <f t="shared" si="4"/>
        <v>12.000000000000002</v>
      </c>
      <c r="N89" s="165">
        <f t="shared" si="6"/>
        <v>6.0000000000000006E-4</v>
      </c>
      <c r="O89" s="165">
        <f t="shared" si="7"/>
        <v>1.2000000000000002E-2</v>
      </c>
      <c r="P89" s="157" t="s">
        <v>73</v>
      </c>
      <c r="Q89" s="12"/>
      <c r="R89" s="12" t="s">
        <v>23</v>
      </c>
      <c r="S89" s="12"/>
      <c r="T89" s="143" t="s">
        <v>24</v>
      </c>
      <c r="U89" s="176"/>
    </row>
    <row r="90" spans="2:21" ht="15.75" customHeight="1" x14ac:dyDescent="0.2">
      <c r="B90" s="192"/>
      <c r="C90" s="115" t="s">
        <v>67</v>
      </c>
      <c r="D90" s="11" t="s">
        <v>33</v>
      </c>
      <c r="E90" s="11" t="s">
        <v>35</v>
      </c>
      <c r="F90" s="147">
        <v>5.5E-2</v>
      </c>
      <c r="G90" s="12" t="s">
        <v>20</v>
      </c>
      <c r="H90" s="15" t="s">
        <v>21</v>
      </c>
      <c r="I90" s="14">
        <v>4</v>
      </c>
      <c r="J90" s="16">
        <v>20</v>
      </c>
      <c r="K90" s="166">
        <v>3</v>
      </c>
      <c r="L90" s="165">
        <f t="shared" si="5"/>
        <v>0.66</v>
      </c>
      <c r="M90" s="165">
        <f t="shared" si="4"/>
        <v>13.200000000000001</v>
      </c>
      <c r="N90" s="165">
        <f t="shared" si="6"/>
        <v>6.6E-4</v>
      </c>
      <c r="O90" s="165">
        <f t="shared" si="7"/>
        <v>1.3200000000000002E-2</v>
      </c>
      <c r="P90" s="157" t="s">
        <v>73</v>
      </c>
      <c r="Q90" s="12"/>
      <c r="R90" s="12"/>
      <c r="S90" s="12" t="s">
        <v>23</v>
      </c>
      <c r="T90" s="143" t="s">
        <v>24</v>
      </c>
      <c r="U90" s="177"/>
    </row>
    <row r="91" spans="2:21" ht="15.75" customHeight="1" x14ac:dyDescent="0.2">
      <c r="B91" s="193" t="s">
        <v>87</v>
      </c>
      <c r="C91" s="122" t="s">
        <v>88</v>
      </c>
      <c r="D91" s="17" t="s">
        <v>33</v>
      </c>
      <c r="E91" s="17" t="s">
        <v>35</v>
      </c>
      <c r="F91" s="148">
        <v>7.4999999999999997E-2</v>
      </c>
      <c r="G91" s="12" t="s">
        <v>20</v>
      </c>
      <c r="H91" s="18" t="s">
        <v>21</v>
      </c>
      <c r="I91" s="16">
        <v>14</v>
      </c>
      <c r="J91" s="16">
        <v>20</v>
      </c>
      <c r="K91" s="166">
        <v>4</v>
      </c>
      <c r="L91" s="165">
        <f t="shared" si="5"/>
        <v>4.2</v>
      </c>
      <c r="M91" s="165">
        <f t="shared" si="4"/>
        <v>84</v>
      </c>
      <c r="N91" s="165">
        <f t="shared" si="6"/>
        <v>4.2000000000000006E-3</v>
      </c>
      <c r="O91" s="165">
        <f t="shared" si="7"/>
        <v>8.4000000000000005E-2</v>
      </c>
      <c r="P91" s="157" t="s">
        <v>73</v>
      </c>
      <c r="Q91" s="12"/>
      <c r="R91" s="12" t="s">
        <v>23</v>
      </c>
      <c r="S91" s="12"/>
      <c r="T91" s="143" t="s">
        <v>32</v>
      </c>
      <c r="U91" s="175" t="s">
        <v>75</v>
      </c>
    </row>
    <row r="92" spans="2:21" ht="15.75" customHeight="1" x14ac:dyDescent="0.2">
      <c r="B92" s="194"/>
      <c r="C92" s="123" t="s">
        <v>89</v>
      </c>
      <c r="D92" s="17" t="s">
        <v>33</v>
      </c>
      <c r="E92" s="17" t="s">
        <v>35</v>
      </c>
      <c r="F92" s="148">
        <v>5.5E-2</v>
      </c>
      <c r="G92" s="12" t="s">
        <v>20</v>
      </c>
      <c r="H92" s="18" t="s">
        <v>21</v>
      </c>
      <c r="I92" s="16">
        <v>4</v>
      </c>
      <c r="J92" s="16">
        <v>20</v>
      </c>
      <c r="K92" s="166">
        <v>4</v>
      </c>
      <c r="L92" s="165">
        <f t="shared" si="5"/>
        <v>0.88</v>
      </c>
      <c r="M92" s="165">
        <f t="shared" si="4"/>
        <v>17.600000000000001</v>
      </c>
      <c r="N92" s="165">
        <f t="shared" si="6"/>
        <v>8.8000000000000003E-4</v>
      </c>
      <c r="O92" s="165">
        <f t="shared" si="7"/>
        <v>1.7600000000000001E-2</v>
      </c>
      <c r="P92" s="158" t="s">
        <v>73</v>
      </c>
      <c r="Q92" s="12"/>
      <c r="R92" s="12" t="s">
        <v>23</v>
      </c>
      <c r="S92" s="12"/>
      <c r="T92" s="143" t="s">
        <v>32</v>
      </c>
      <c r="U92" s="176"/>
    </row>
    <row r="93" spans="2:21" ht="15.75" customHeight="1" x14ac:dyDescent="0.2">
      <c r="B93" s="194"/>
      <c r="C93" s="124"/>
      <c r="D93" s="17" t="s">
        <v>81</v>
      </c>
      <c r="E93" s="17" t="s">
        <v>82</v>
      </c>
      <c r="F93" s="148">
        <v>0.42</v>
      </c>
      <c r="G93" s="12" t="s">
        <v>20</v>
      </c>
      <c r="H93" s="18" t="s">
        <v>21</v>
      </c>
      <c r="I93" s="16">
        <v>1</v>
      </c>
      <c r="J93" s="16">
        <v>20</v>
      </c>
      <c r="K93" s="166">
        <v>3</v>
      </c>
      <c r="L93" s="165">
        <f t="shared" si="5"/>
        <v>1.26</v>
      </c>
      <c r="M93" s="165">
        <f t="shared" si="4"/>
        <v>25.2</v>
      </c>
      <c r="N93" s="165">
        <f t="shared" si="6"/>
        <v>1.2600000000000001E-3</v>
      </c>
      <c r="O93" s="165">
        <f t="shared" si="7"/>
        <v>2.52E-2</v>
      </c>
      <c r="P93" s="158" t="s">
        <v>73</v>
      </c>
      <c r="Q93" s="12"/>
      <c r="R93" s="12" t="s">
        <v>23</v>
      </c>
      <c r="S93" s="12"/>
      <c r="T93" s="143" t="s">
        <v>32</v>
      </c>
      <c r="U93" s="176"/>
    </row>
    <row r="94" spans="2:21" ht="15.75" customHeight="1" x14ac:dyDescent="0.2">
      <c r="B94" s="194"/>
      <c r="C94" s="123" t="s">
        <v>90</v>
      </c>
      <c r="D94" s="17" t="s">
        <v>33</v>
      </c>
      <c r="E94" s="17" t="s">
        <v>35</v>
      </c>
      <c r="F94" s="148">
        <v>5.5E-2</v>
      </c>
      <c r="G94" s="12" t="s">
        <v>20</v>
      </c>
      <c r="H94" s="18" t="s">
        <v>21</v>
      </c>
      <c r="I94" s="16">
        <v>4</v>
      </c>
      <c r="J94" s="16">
        <v>20</v>
      </c>
      <c r="K94" s="166">
        <v>4</v>
      </c>
      <c r="L94" s="165">
        <f t="shared" si="5"/>
        <v>0.88</v>
      </c>
      <c r="M94" s="165">
        <f t="shared" si="4"/>
        <v>17.600000000000001</v>
      </c>
      <c r="N94" s="165">
        <f t="shared" si="6"/>
        <v>8.8000000000000003E-4</v>
      </c>
      <c r="O94" s="165">
        <f t="shared" si="7"/>
        <v>1.7600000000000001E-2</v>
      </c>
      <c r="P94" s="158" t="s">
        <v>73</v>
      </c>
      <c r="Q94" s="12"/>
      <c r="R94" s="12" t="s">
        <v>23</v>
      </c>
      <c r="S94" s="12"/>
      <c r="T94" s="143" t="s">
        <v>32</v>
      </c>
      <c r="U94" s="176"/>
    </row>
    <row r="95" spans="2:21" ht="15.75" customHeight="1" x14ac:dyDescent="0.2">
      <c r="B95" s="194"/>
      <c r="C95" s="124"/>
      <c r="D95" s="17" t="s">
        <v>81</v>
      </c>
      <c r="E95" s="17" t="s">
        <v>82</v>
      </c>
      <c r="F95" s="148">
        <v>0.42</v>
      </c>
      <c r="G95" s="12" t="s">
        <v>20</v>
      </c>
      <c r="H95" s="18" t="s">
        <v>21</v>
      </c>
      <c r="I95" s="16">
        <v>1</v>
      </c>
      <c r="J95" s="16">
        <v>20</v>
      </c>
      <c r="K95" s="166">
        <v>3</v>
      </c>
      <c r="L95" s="165">
        <f t="shared" si="5"/>
        <v>1.26</v>
      </c>
      <c r="M95" s="165">
        <f t="shared" si="4"/>
        <v>25.2</v>
      </c>
      <c r="N95" s="165">
        <f t="shared" si="6"/>
        <v>1.2600000000000001E-3</v>
      </c>
      <c r="O95" s="165">
        <f t="shared" si="7"/>
        <v>2.52E-2</v>
      </c>
      <c r="P95" s="158" t="s">
        <v>73</v>
      </c>
      <c r="Q95" s="12"/>
      <c r="R95" s="12" t="s">
        <v>23</v>
      </c>
      <c r="S95" s="12"/>
      <c r="T95" s="143" t="s">
        <v>32</v>
      </c>
      <c r="U95" s="176"/>
    </row>
    <row r="96" spans="2:21" ht="15.75" customHeight="1" x14ac:dyDescent="0.2">
      <c r="B96" s="194"/>
      <c r="C96" s="178" t="s">
        <v>91</v>
      </c>
      <c r="D96" s="17" t="s">
        <v>33</v>
      </c>
      <c r="E96" s="17" t="s">
        <v>35</v>
      </c>
      <c r="F96" s="148">
        <v>5.5E-2</v>
      </c>
      <c r="G96" s="12" t="s">
        <v>20</v>
      </c>
      <c r="H96" s="18" t="s">
        <v>21</v>
      </c>
      <c r="I96" s="16">
        <v>4</v>
      </c>
      <c r="J96" s="16">
        <v>20</v>
      </c>
      <c r="K96" s="166">
        <v>4</v>
      </c>
      <c r="L96" s="165">
        <f t="shared" si="5"/>
        <v>0.88</v>
      </c>
      <c r="M96" s="165">
        <f t="shared" si="4"/>
        <v>17.600000000000001</v>
      </c>
      <c r="N96" s="165">
        <f t="shared" si="6"/>
        <v>8.8000000000000003E-4</v>
      </c>
      <c r="O96" s="165">
        <f t="shared" si="7"/>
        <v>1.7600000000000001E-2</v>
      </c>
      <c r="P96" s="158" t="s">
        <v>73</v>
      </c>
      <c r="Q96" s="12"/>
      <c r="R96" s="12" t="s">
        <v>23</v>
      </c>
      <c r="S96" s="12"/>
      <c r="T96" s="143" t="s">
        <v>32</v>
      </c>
      <c r="U96" s="176"/>
    </row>
    <row r="97" spans="2:21" ht="15.75" customHeight="1" x14ac:dyDescent="0.2">
      <c r="B97" s="194"/>
      <c r="C97" s="179"/>
      <c r="D97" s="17" t="s">
        <v>81</v>
      </c>
      <c r="E97" s="17" t="s">
        <v>82</v>
      </c>
      <c r="F97" s="148">
        <v>0.42</v>
      </c>
      <c r="G97" s="12" t="s">
        <v>20</v>
      </c>
      <c r="H97" s="18" t="s">
        <v>21</v>
      </c>
      <c r="I97" s="16">
        <v>1</v>
      </c>
      <c r="J97" s="16">
        <v>20</v>
      </c>
      <c r="K97" s="166">
        <v>3</v>
      </c>
      <c r="L97" s="165">
        <f t="shared" si="5"/>
        <v>1.26</v>
      </c>
      <c r="M97" s="165">
        <f t="shared" si="4"/>
        <v>25.2</v>
      </c>
      <c r="N97" s="165">
        <f t="shared" si="6"/>
        <v>1.2600000000000001E-3</v>
      </c>
      <c r="O97" s="165">
        <f t="shared" si="7"/>
        <v>2.52E-2</v>
      </c>
      <c r="P97" s="158" t="s">
        <v>73</v>
      </c>
      <c r="Q97" s="12"/>
      <c r="R97" s="12" t="s">
        <v>23</v>
      </c>
      <c r="S97" s="12"/>
      <c r="T97" s="143" t="s">
        <v>32</v>
      </c>
      <c r="U97" s="176"/>
    </row>
    <row r="98" spans="2:21" ht="15.75" customHeight="1" x14ac:dyDescent="0.2">
      <c r="B98" s="194"/>
      <c r="C98" s="178" t="s">
        <v>92</v>
      </c>
      <c r="D98" s="17" t="s">
        <v>30</v>
      </c>
      <c r="E98" s="17" t="s">
        <v>31</v>
      </c>
      <c r="F98" s="148">
        <v>2.38</v>
      </c>
      <c r="G98" s="12" t="s">
        <v>20</v>
      </c>
      <c r="H98" s="18" t="s">
        <v>21</v>
      </c>
      <c r="I98" s="16">
        <v>1</v>
      </c>
      <c r="J98" s="16">
        <v>20</v>
      </c>
      <c r="K98" s="166">
        <v>6</v>
      </c>
      <c r="L98" s="165">
        <f t="shared" si="5"/>
        <v>14.28</v>
      </c>
      <c r="M98" s="165">
        <f t="shared" si="4"/>
        <v>285.59999999999997</v>
      </c>
      <c r="N98" s="165">
        <f t="shared" si="6"/>
        <v>1.4279999999999999E-2</v>
      </c>
      <c r="O98" s="165">
        <f t="shared" si="7"/>
        <v>0.28559999999999997</v>
      </c>
      <c r="P98" s="158" t="s">
        <v>73</v>
      </c>
      <c r="Q98" s="12"/>
      <c r="R98" s="12" t="s">
        <v>23</v>
      </c>
      <c r="S98" s="12"/>
      <c r="T98" s="143" t="s">
        <v>32</v>
      </c>
      <c r="U98" s="176"/>
    </row>
    <row r="99" spans="2:21" ht="15.75" customHeight="1" x14ac:dyDescent="0.2">
      <c r="B99" s="194"/>
      <c r="C99" s="183"/>
      <c r="D99" s="17" t="s">
        <v>27</v>
      </c>
      <c r="E99" s="17" t="s">
        <v>39</v>
      </c>
      <c r="F99" s="148">
        <v>4.4999999999999998E-2</v>
      </c>
      <c r="G99" s="12" t="s">
        <v>20</v>
      </c>
      <c r="H99" s="18" t="s">
        <v>21</v>
      </c>
      <c r="I99" s="16">
        <v>5</v>
      </c>
      <c r="J99" s="16">
        <v>20</v>
      </c>
      <c r="K99" s="166">
        <v>3</v>
      </c>
      <c r="L99" s="165">
        <f t="shared" si="5"/>
        <v>0.67499999999999993</v>
      </c>
      <c r="M99" s="165">
        <f t="shared" si="4"/>
        <v>13.499999999999998</v>
      </c>
      <c r="N99" s="165">
        <f t="shared" si="6"/>
        <v>6.7499999999999993E-4</v>
      </c>
      <c r="O99" s="165">
        <f t="shared" si="7"/>
        <v>1.3499999999999998E-2</v>
      </c>
      <c r="P99" s="158" t="s">
        <v>73</v>
      </c>
      <c r="Q99" s="12"/>
      <c r="R99" s="12" t="s">
        <v>23</v>
      </c>
      <c r="S99" s="12"/>
      <c r="T99" s="143" t="s">
        <v>32</v>
      </c>
      <c r="U99" s="176"/>
    </row>
    <row r="100" spans="2:21" ht="15.75" customHeight="1" x14ac:dyDescent="0.2">
      <c r="B100" s="194"/>
      <c r="C100" s="183"/>
      <c r="D100" s="17" t="s">
        <v>27</v>
      </c>
      <c r="E100" s="17" t="s">
        <v>46</v>
      </c>
      <c r="F100" s="148">
        <v>0.13</v>
      </c>
      <c r="G100" s="12" t="s">
        <v>20</v>
      </c>
      <c r="H100" s="18" t="s">
        <v>21</v>
      </c>
      <c r="I100" s="16">
        <v>1</v>
      </c>
      <c r="J100" s="16">
        <v>20</v>
      </c>
      <c r="K100" s="166">
        <v>2</v>
      </c>
      <c r="L100" s="165">
        <f t="shared" si="5"/>
        <v>0.26</v>
      </c>
      <c r="M100" s="165">
        <f t="shared" si="4"/>
        <v>5.2</v>
      </c>
      <c r="N100" s="165">
        <f t="shared" si="6"/>
        <v>2.6000000000000003E-4</v>
      </c>
      <c r="O100" s="165">
        <f t="shared" si="7"/>
        <v>5.1999999999999998E-3</v>
      </c>
      <c r="P100" s="158" t="s">
        <v>73</v>
      </c>
      <c r="Q100" s="12"/>
      <c r="R100" s="12" t="s">
        <v>23</v>
      </c>
      <c r="S100" s="12"/>
      <c r="T100" s="143" t="s">
        <v>32</v>
      </c>
      <c r="U100" s="176"/>
    </row>
    <row r="101" spans="2:21" ht="23.25" customHeight="1" x14ac:dyDescent="0.2">
      <c r="B101" s="194"/>
      <c r="C101" s="183"/>
      <c r="D101" s="17" t="s">
        <v>33</v>
      </c>
      <c r="E101" s="17" t="s">
        <v>35</v>
      </c>
      <c r="F101" s="148">
        <v>7.4999999999999997E-2</v>
      </c>
      <c r="G101" s="12" t="s">
        <v>20</v>
      </c>
      <c r="H101" s="18" t="s">
        <v>21</v>
      </c>
      <c r="I101" s="16">
        <v>6</v>
      </c>
      <c r="J101" s="16">
        <v>20</v>
      </c>
      <c r="K101" s="166">
        <v>8</v>
      </c>
      <c r="L101" s="165">
        <f t="shared" si="5"/>
        <v>3.5999999999999996</v>
      </c>
      <c r="M101" s="165">
        <f t="shared" si="4"/>
        <v>72</v>
      </c>
      <c r="N101" s="165">
        <f t="shared" si="6"/>
        <v>3.5999999999999995E-3</v>
      </c>
      <c r="O101" s="165">
        <f t="shared" si="7"/>
        <v>7.1999999999999995E-2</v>
      </c>
      <c r="P101" s="158" t="s">
        <v>73</v>
      </c>
      <c r="Q101" s="12"/>
      <c r="R101" s="12" t="s">
        <v>23</v>
      </c>
      <c r="S101" s="12"/>
      <c r="T101" s="143" t="s">
        <v>32</v>
      </c>
      <c r="U101" s="176"/>
    </row>
    <row r="102" spans="2:21" ht="15.75" customHeight="1" x14ac:dyDescent="0.2">
      <c r="B102" s="194"/>
      <c r="C102" s="183"/>
      <c r="D102" s="17" t="s">
        <v>62</v>
      </c>
      <c r="E102" s="17" t="s">
        <v>76</v>
      </c>
      <c r="F102" s="148">
        <v>0.315</v>
      </c>
      <c r="G102" s="12" t="s">
        <v>20</v>
      </c>
      <c r="H102" s="18" t="s">
        <v>21</v>
      </c>
      <c r="I102" s="16">
        <v>1</v>
      </c>
      <c r="J102" s="16">
        <v>30</v>
      </c>
      <c r="K102" s="166">
        <v>24</v>
      </c>
      <c r="L102" s="165">
        <f t="shared" si="5"/>
        <v>7.5600000000000005</v>
      </c>
      <c r="M102" s="165">
        <f t="shared" si="4"/>
        <v>226.8</v>
      </c>
      <c r="N102" s="165">
        <f t="shared" si="6"/>
        <v>7.5600000000000007E-3</v>
      </c>
      <c r="O102" s="165">
        <f t="shared" si="7"/>
        <v>0.2268</v>
      </c>
      <c r="P102" s="158" t="s">
        <v>73</v>
      </c>
      <c r="Q102" s="12"/>
      <c r="R102" s="12" t="s">
        <v>23</v>
      </c>
      <c r="S102" s="12"/>
      <c r="T102" s="143" t="s">
        <v>32</v>
      </c>
      <c r="U102" s="176"/>
    </row>
    <row r="103" spans="2:21" ht="15.75" customHeight="1" x14ac:dyDescent="0.2">
      <c r="B103" s="194"/>
      <c r="C103" s="179"/>
      <c r="D103" s="17" t="s">
        <v>18</v>
      </c>
      <c r="E103" s="17" t="s">
        <v>61</v>
      </c>
      <c r="F103" s="148">
        <v>0.49</v>
      </c>
      <c r="G103" s="12" t="s">
        <v>20</v>
      </c>
      <c r="H103" s="18" t="s">
        <v>21</v>
      </c>
      <c r="I103" s="16">
        <v>1</v>
      </c>
      <c r="J103" s="16">
        <v>30</v>
      </c>
      <c r="K103" s="166">
        <v>24</v>
      </c>
      <c r="L103" s="165">
        <f t="shared" si="5"/>
        <v>11.76</v>
      </c>
      <c r="M103" s="165">
        <f t="shared" si="4"/>
        <v>352.8</v>
      </c>
      <c r="N103" s="165">
        <f t="shared" si="6"/>
        <v>1.176E-2</v>
      </c>
      <c r="O103" s="165">
        <f t="shared" si="7"/>
        <v>0.3528</v>
      </c>
      <c r="P103" s="158" t="s">
        <v>73</v>
      </c>
      <c r="Q103" s="12"/>
      <c r="R103" s="12" t="s">
        <v>23</v>
      </c>
      <c r="S103" s="12"/>
      <c r="T103" s="143" t="s">
        <v>32</v>
      </c>
      <c r="U103" s="176"/>
    </row>
    <row r="104" spans="2:21" ht="15.75" customHeight="1" x14ac:dyDescent="0.2">
      <c r="B104" s="194"/>
      <c r="C104" s="178" t="s">
        <v>93</v>
      </c>
      <c r="D104" s="17" t="s">
        <v>33</v>
      </c>
      <c r="E104" s="17" t="s">
        <v>35</v>
      </c>
      <c r="F104" s="148">
        <v>5.5E-2</v>
      </c>
      <c r="G104" s="12" t="s">
        <v>20</v>
      </c>
      <c r="H104" s="18" t="s">
        <v>21</v>
      </c>
      <c r="I104" s="16">
        <v>4</v>
      </c>
      <c r="J104" s="16">
        <v>20</v>
      </c>
      <c r="K104" s="166">
        <v>4</v>
      </c>
      <c r="L104" s="165">
        <f t="shared" si="5"/>
        <v>0.88</v>
      </c>
      <c r="M104" s="165">
        <f t="shared" si="4"/>
        <v>17.600000000000001</v>
      </c>
      <c r="N104" s="165">
        <f t="shared" si="6"/>
        <v>8.8000000000000003E-4</v>
      </c>
      <c r="O104" s="165">
        <f t="shared" si="7"/>
        <v>1.7600000000000001E-2</v>
      </c>
      <c r="P104" s="158" t="s">
        <v>73</v>
      </c>
      <c r="Q104" s="12"/>
      <c r="R104" s="12" t="s">
        <v>23</v>
      </c>
      <c r="S104" s="12"/>
      <c r="T104" s="143" t="s">
        <v>32</v>
      </c>
      <c r="U104" s="176"/>
    </row>
    <row r="105" spans="2:21" ht="15.75" customHeight="1" x14ac:dyDescent="0.2">
      <c r="B105" s="194"/>
      <c r="C105" s="179"/>
      <c r="D105" s="17" t="s">
        <v>81</v>
      </c>
      <c r="E105" s="17" t="s">
        <v>82</v>
      </c>
      <c r="F105" s="148">
        <v>0.42</v>
      </c>
      <c r="G105" s="12" t="s">
        <v>20</v>
      </c>
      <c r="H105" s="18" t="s">
        <v>21</v>
      </c>
      <c r="I105" s="16">
        <v>1</v>
      </c>
      <c r="J105" s="16">
        <v>20</v>
      </c>
      <c r="K105" s="166">
        <v>3</v>
      </c>
      <c r="L105" s="165">
        <f t="shared" si="5"/>
        <v>1.26</v>
      </c>
      <c r="M105" s="165">
        <f t="shared" si="4"/>
        <v>25.2</v>
      </c>
      <c r="N105" s="165">
        <f t="shared" si="6"/>
        <v>1.2600000000000001E-3</v>
      </c>
      <c r="O105" s="165">
        <f t="shared" si="7"/>
        <v>2.52E-2</v>
      </c>
      <c r="P105" s="158" t="s">
        <v>73</v>
      </c>
      <c r="Q105" s="12"/>
      <c r="R105" s="12" t="s">
        <v>23</v>
      </c>
      <c r="S105" s="12"/>
      <c r="T105" s="143" t="s">
        <v>32</v>
      </c>
      <c r="U105" s="176"/>
    </row>
    <row r="106" spans="2:21" ht="15.75" customHeight="1" x14ac:dyDescent="0.2">
      <c r="B106" s="194"/>
      <c r="C106" s="178" t="s">
        <v>94</v>
      </c>
      <c r="D106" s="17" t="s">
        <v>33</v>
      </c>
      <c r="E106" s="17" t="s">
        <v>35</v>
      </c>
      <c r="F106" s="148">
        <v>5.5E-2</v>
      </c>
      <c r="G106" s="12" t="s">
        <v>20</v>
      </c>
      <c r="H106" s="18" t="s">
        <v>21</v>
      </c>
      <c r="I106" s="16">
        <v>4</v>
      </c>
      <c r="J106" s="16">
        <v>20</v>
      </c>
      <c r="K106" s="166">
        <v>4</v>
      </c>
      <c r="L106" s="165">
        <f t="shared" si="5"/>
        <v>0.88</v>
      </c>
      <c r="M106" s="165">
        <f t="shared" si="4"/>
        <v>17.600000000000001</v>
      </c>
      <c r="N106" s="165">
        <f t="shared" si="6"/>
        <v>8.8000000000000003E-4</v>
      </c>
      <c r="O106" s="165">
        <f t="shared" si="7"/>
        <v>1.7600000000000001E-2</v>
      </c>
      <c r="P106" s="158" t="s">
        <v>73</v>
      </c>
      <c r="Q106" s="12"/>
      <c r="R106" s="12" t="s">
        <v>23</v>
      </c>
      <c r="S106" s="12"/>
      <c r="T106" s="143" t="s">
        <v>32</v>
      </c>
      <c r="U106" s="176"/>
    </row>
    <row r="107" spans="2:21" ht="15.75" customHeight="1" x14ac:dyDescent="0.2">
      <c r="B107" s="194"/>
      <c r="C107" s="179"/>
      <c r="D107" s="17" t="s">
        <v>95</v>
      </c>
      <c r="E107" s="17" t="s">
        <v>82</v>
      </c>
      <c r="F107" s="148">
        <v>0.42</v>
      </c>
      <c r="G107" s="12" t="s">
        <v>20</v>
      </c>
      <c r="H107" s="18" t="s">
        <v>21</v>
      </c>
      <c r="I107" s="16">
        <v>1</v>
      </c>
      <c r="J107" s="16">
        <v>20</v>
      </c>
      <c r="K107" s="166">
        <v>3</v>
      </c>
      <c r="L107" s="165">
        <f t="shared" si="5"/>
        <v>1.26</v>
      </c>
      <c r="M107" s="165">
        <f t="shared" si="4"/>
        <v>25.2</v>
      </c>
      <c r="N107" s="165">
        <f t="shared" si="6"/>
        <v>1.2600000000000001E-3</v>
      </c>
      <c r="O107" s="165">
        <f t="shared" si="7"/>
        <v>2.52E-2</v>
      </c>
      <c r="P107" s="158" t="s">
        <v>73</v>
      </c>
      <c r="Q107" s="12"/>
      <c r="R107" s="12" t="s">
        <v>23</v>
      </c>
      <c r="S107" s="12"/>
      <c r="T107" s="143" t="s">
        <v>32</v>
      </c>
      <c r="U107" s="176"/>
    </row>
    <row r="108" spans="2:21" ht="15.75" customHeight="1" x14ac:dyDescent="0.2">
      <c r="B108" s="194"/>
      <c r="C108" s="178" t="s">
        <v>96</v>
      </c>
      <c r="D108" s="17" t="s">
        <v>62</v>
      </c>
      <c r="E108" s="17" t="s">
        <v>76</v>
      </c>
      <c r="F108" s="148">
        <v>0.315</v>
      </c>
      <c r="G108" s="12" t="s">
        <v>20</v>
      </c>
      <c r="H108" s="18" t="s">
        <v>21</v>
      </c>
      <c r="I108" s="16">
        <v>1</v>
      </c>
      <c r="J108" s="16">
        <v>30</v>
      </c>
      <c r="K108" s="166">
        <v>24</v>
      </c>
      <c r="L108" s="165">
        <f t="shared" si="5"/>
        <v>7.5600000000000005</v>
      </c>
      <c r="M108" s="165">
        <f t="shared" si="4"/>
        <v>226.8</v>
      </c>
      <c r="N108" s="165">
        <f t="shared" si="6"/>
        <v>7.5600000000000007E-3</v>
      </c>
      <c r="O108" s="165">
        <f t="shared" si="7"/>
        <v>0.2268</v>
      </c>
      <c r="P108" s="158" t="s">
        <v>73</v>
      </c>
      <c r="Q108" s="12"/>
      <c r="R108" s="12" t="s">
        <v>23</v>
      </c>
      <c r="S108" s="12"/>
      <c r="T108" s="143" t="s">
        <v>32</v>
      </c>
      <c r="U108" s="176"/>
    </row>
    <row r="109" spans="2:21" ht="15.75" customHeight="1" x14ac:dyDescent="0.2">
      <c r="B109" s="194"/>
      <c r="C109" s="183"/>
      <c r="D109" s="17" t="s">
        <v>27</v>
      </c>
      <c r="E109" s="17" t="s">
        <v>39</v>
      </c>
      <c r="F109" s="148">
        <v>4.4999999999999998E-2</v>
      </c>
      <c r="G109" s="12" t="s">
        <v>20</v>
      </c>
      <c r="H109" s="18" t="s">
        <v>21</v>
      </c>
      <c r="I109" s="16">
        <v>9</v>
      </c>
      <c r="J109" s="16">
        <v>20</v>
      </c>
      <c r="K109" s="166">
        <v>3</v>
      </c>
      <c r="L109" s="165">
        <f t="shared" si="5"/>
        <v>1.2149999999999999</v>
      </c>
      <c r="M109" s="165">
        <f t="shared" si="4"/>
        <v>24.299999999999997</v>
      </c>
      <c r="N109" s="165">
        <f t="shared" si="6"/>
        <v>1.2149999999999999E-3</v>
      </c>
      <c r="O109" s="165">
        <f t="shared" si="7"/>
        <v>2.4299999999999999E-2</v>
      </c>
      <c r="P109" s="158" t="s">
        <v>73</v>
      </c>
      <c r="Q109" s="12"/>
      <c r="R109" s="12" t="s">
        <v>23</v>
      </c>
      <c r="S109" s="12"/>
      <c r="T109" s="143" t="s">
        <v>32</v>
      </c>
      <c r="U109" s="176"/>
    </row>
    <row r="110" spans="2:21" ht="15.75" customHeight="1" x14ac:dyDescent="0.2">
      <c r="B110" s="194"/>
      <c r="C110" s="183"/>
      <c r="D110" s="17" t="s">
        <v>18</v>
      </c>
      <c r="E110" s="17" t="s">
        <v>61</v>
      </c>
      <c r="F110" s="148">
        <v>0.49</v>
      </c>
      <c r="G110" s="12" t="s">
        <v>20</v>
      </c>
      <c r="H110" s="18" t="s">
        <v>21</v>
      </c>
      <c r="I110" s="16">
        <v>1</v>
      </c>
      <c r="J110" s="16">
        <v>30</v>
      </c>
      <c r="K110" s="166">
        <v>24</v>
      </c>
      <c r="L110" s="165">
        <f t="shared" si="5"/>
        <v>11.76</v>
      </c>
      <c r="M110" s="165">
        <f t="shared" si="4"/>
        <v>352.8</v>
      </c>
      <c r="N110" s="165">
        <f t="shared" si="6"/>
        <v>1.176E-2</v>
      </c>
      <c r="O110" s="165">
        <f t="shared" si="7"/>
        <v>0.3528</v>
      </c>
      <c r="P110" s="158" t="s">
        <v>73</v>
      </c>
      <c r="Q110" s="12"/>
      <c r="R110" s="12" t="s">
        <v>23</v>
      </c>
      <c r="S110" s="12"/>
      <c r="T110" s="143" t="s">
        <v>32</v>
      </c>
      <c r="U110" s="176"/>
    </row>
    <row r="111" spans="2:21" ht="15.75" customHeight="1" x14ac:dyDescent="0.2">
      <c r="B111" s="194"/>
      <c r="C111" s="183"/>
      <c r="D111" s="17" t="s">
        <v>27</v>
      </c>
      <c r="E111" s="17" t="s">
        <v>46</v>
      </c>
      <c r="F111" s="148">
        <v>0.13</v>
      </c>
      <c r="G111" s="12" t="s">
        <v>20</v>
      </c>
      <c r="H111" s="18" t="s">
        <v>21</v>
      </c>
      <c r="I111" s="16">
        <v>1</v>
      </c>
      <c r="J111" s="16">
        <v>20</v>
      </c>
      <c r="K111" s="166">
        <v>0.25</v>
      </c>
      <c r="L111" s="165">
        <f t="shared" si="5"/>
        <v>3.2500000000000001E-2</v>
      </c>
      <c r="M111" s="165">
        <f t="shared" si="4"/>
        <v>0.65</v>
      </c>
      <c r="N111" s="165">
        <f t="shared" si="6"/>
        <v>3.2500000000000004E-5</v>
      </c>
      <c r="O111" s="165">
        <f t="shared" si="7"/>
        <v>6.4999999999999997E-4</v>
      </c>
      <c r="P111" s="158" t="s">
        <v>73</v>
      </c>
      <c r="Q111" s="12"/>
      <c r="R111" s="12" t="s">
        <v>23</v>
      </c>
      <c r="S111" s="12"/>
      <c r="T111" s="143" t="s">
        <v>32</v>
      </c>
      <c r="U111" s="176"/>
    </row>
    <row r="112" spans="2:21" ht="15.75" customHeight="1" x14ac:dyDescent="0.2">
      <c r="B112" s="194"/>
      <c r="C112" s="183"/>
      <c r="D112" s="17" t="s">
        <v>33</v>
      </c>
      <c r="E112" s="17" t="s">
        <v>35</v>
      </c>
      <c r="F112" s="148">
        <v>7.4999999999999997E-2</v>
      </c>
      <c r="G112" s="12" t="s">
        <v>20</v>
      </c>
      <c r="H112" s="18" t="s">
        <v>21</v>
      </c>
      <c r="I112" s="16">
        <v>6</v>
      </c>
      <c r="J112" s="16">
        <v>20</v>
      </c>
      <c r="K112" s="166">
        <v>2</v>
      </c>
      <c r="L112" s="165">
        <f t="shared" si="5"/>
        <v>0.89999999999999991</v>
      </c>
      <c r="M112" s="165">
        <f t="shared" si="4"/>
        <v>18</v>
      </c>
      <c r="N112" s="165">
        <f t="shared" si="6"/>
        <v>8.9999999999999987E-4</v>
      </c>
      <c r="O112" s="165">
        <f t="shared" si="7"/>
        <v>1.7999999999999999E-2</v>
      </c>
      <c r="P112" s="158" t="s">
        <v>73</v>
      </c>
      <c r="Q112" s="12"/>
      <c r="R112" s="12" t="s">
        <v>23</v>
      </c>
      <c r="S112" s="12"/>
      <c r="T112" s="143" t="s">
        <v>32</v>
      </c>
      <c r="U112" s="176"/>
    </row>
    <row r="113" spans="2:21" ht="15.75" customHeight="1" x14ac:dyDescent="0.2">
      <c r="B113" s="194"/>
      <c r="C113" s="183"/>
      <c r="D113" s="17" t="s">
        <v>30</v>
      </c>
      <c r="E113" s="17" t="s">
        <v>31</v>
      </c>
      <c r="F113" s="148">
        <v>2.38</v>
      </c>
      <c r="G113" s="12" t="s">
        <v>20</v>
      </c>
      <c r="H113" s="18" t="s">
        <v>21</v>
      </c>
      <c r="I113" s="16">
        <v>1</v>
      </c>
      <c r="J113" s="16">
        <v>20</v>
      </c>
      <c r="K113" s="166">
        <v>0.75</v>
      </c>
      <c r="L113" s="165">
        <f t="shared" si="5"/>
        <v>1.7849999999999999</v>
      </c>
      <c r="M113" s="165">
        <f t="shared" si="4"/>
        <v>35.699999999999996</v>
      </c>
      <c r="N113" s="165">
        <f t="shared" si="6"/>
        <v>1.7849999999999999E-3</v>
      </c>
      <c r="O113" s="165">
        <f t="shared" si="7"/>
        <v>3.5699999999999996E-2</v>
      </c>
      <c r="P113" s="158" t="s">
        <v>73</v>
      </c>
      <c r="Q113" s="12"/>
      <c r="R113" s="12" t="s">
        <v>23</v>
      </c>
      <c r="S113" s="12"/>
      <c r="T113" s="143" t="s">
        <v>32</v>
      </c>
      <c r="U113" s="176"/>
    </row>
    <row r="114" spans="2:21" ht="15.75" customHeight="1" x14ac:dyDescent="0.2">
      <c r="B114" s="194"/>
      <c r="C114" s="183"/>
      <c r="D114" s="17" t="s">
        <v>18</v>
      </c>
      <c r="E114" s="17" t="s">
        <v>19</v>
      </c>
      <c r="F114" s="148">
        <v>0.95</v>
      </c>
      <c r="G114" s="12" t="s">
        <v>20</v>
      </c>
      <c r="H114" s="18" t="s">
        <v>21</v>
      </c>
      <c r="I114" s="16">
        <v>1</v>
      </c>
      <c r="J114" s="16">
        <v>20</v>
      </c>
      <c r="K114" s="166">
        <v>2</v>
      </c>
      <c r="L114" s="165">
        <f t="shared" si="5"/>
        <v>1.9</v>
      </c>
      <c r="M114" s="165">
        <f t="shared" si="4"/>
        <v>38</v>
      </c>
      <c r="N114" s="165">
        <f t="shared" si="6"/>
        <v>1.9E-3</v>
      </c>
      <c r="O114" s="165">
        <f t="shared" si="7"/>
        <v>3.7999999999999999E-2</v>
      </c>
      <c r="P114" s="158" t="s">
        <v>73</v>
      </c>
      <c r="Q114" s="12"/>
      <c r="R114" s="12" t="s">
        <v>23</v>
      </c>
      <c r="S114" s="12"/>
      <c r="T114" s="143" t="s">
        <v>32</v>
      </c>
      <c r="U114" s="176"/>
    </row>
    <row r="115" spans="2:21" ht="15.75" customHeight="1" x14ac:dyDescent="0.2">
      <c r="B115" s="194"/>
      <c r="C115" s="179"/>
      <c r="D115" s="17" t="s">
        <v>18</v>
      </c>
      <c r="E115" s="17" t="s">
        <v>97</v>
      </c>
      <c r="F115" s="148">
        <v>0.8</v>
      </c>
      <c r="G115" s="12" t="s">
        <v>20</v>
      </c>
      <c r="H115" s="18" t="s">
        <v>21</v>
      </c>
      <c r="I115" s="16">
        <v>1</v>
      </c>
      <c r="J115" s="16">
        <v>20</v>
      </c>
      <c r="K115" s="166">
        <v>2</v>
      </c>
      <c r="L115" s="165">
        <f t="shared" si="5"/>
        <v>1.6</v>
      </c>
      <c r="M115" s="165">
        <f t="shared" si="4"/>
        <v>32</v>
      </c>
      <c r="N115" s="165">
        <f t="shared" si="6"/>
        <v>1.6000000000000001E-3</v>
      </c>
      <c r="O115" s="165">
        <f t="shared" si="7"/>
        <v>3.2000000000000001E-2</v>
      </c>
      <c r="P115" s="158" t="s">
        <v>73</v>
      </c>
      <c r="Q115" s="12"/>
      <c r="R115" s="12" t="s">
        <v>23</v>
      </c>
      <c r="S115" s="12"/>
      <c r="T115" s="143" t="s">
        <v>32</v>
      </c>
      <c r="U115" s="176"/>
    </row>
    <row r="116" spans="2:21" ht="15.75" customHeight="1" x14ac:dyDescent="0.2">
      <c r="B116" s="195"/>
      <c r="C116" s="122" t="s">
        <v>67</v>
      </c>
      <c r="D116" s="17" t="s">
        <v>33</v>
      </c>
      <c r="E116" s="17" t="s">
        <v>35</v>
      </c>
      <c r="F116" s="148">
        <v>5.5E-2</v>
      </c>
      <c r="G116" s="12" t="s">
        <v>20</v>
      </c>
      <c r="H116" s="18" t="s">
        <v>21</v>
      </c>
      <c r="I116" s="16">
        <v>17</v>
      </c>
      <c r="J116" s="14">
        <v>20</v>
      </c>
      <c r="K116" s="165">
        <v>6</v>
      </c>
      <c r="L116" s="165">
        <f t="shared" si="5"/>
        <v>5.61</v>
      </c>
      <c r="M116" s="165">
        <f t="shared" si="4"/>
        <v>112.2</v>
      </c>
      <c r="N116" s="165">
        <f t="shared" si="6"/>
        <v>5.6100000000000004E-3</v>
      </c>
      <c r="O116" s="165">
        <f t="shared" si="7"/>
        <v>0.11220000000000001</v>
      </c>
      <c r="P116" s="158" t="s">
        <v>73</v>
      </c>
      <c r="Q116" s="12"/>
      <c r="R116" s="12" t="s">
        <v>23</v>
      </c>
      <c r="S116" s="12"/>
      <c r="T116" s="143" t="s">
        <v>32</v>
      </c>
      <c r="U116" s="176"/>
    </row>
    <row r="117" spans="2:21" ht="15.75" customHeight="1" x14ac:dyDescent="0.25">
      <c r="B117" s="193" t="s">
        <v>98</v>
      </c>
      <c r="C117" s="180" t="s">
        <v>99</v>
      </c>
      <c r="D117" s="11" t="s">
        <v>33</v>
      </c>
      <c r="E117" s="19" t="s">
        <v>64</v>
      </c>
      <c r="F117" s="147">
        <f>13/1000</f>
        <v>1.2999999999999999E-2</v>
      </c>
      <c r="G117" s="12" t="s">
        <v>20</v>
      </c>
      <c r="H117" s="15" t="s">
        <v>21</v>
      </c>
      <c r="I117" s="14">
        <v>12</v>
      </c>
      <c r="J117" s="14">
        <v>20</v>
      </c>
      <c r="K117" s="165">
        <v>5</v>
      </c>
      <c r="L117" s="165">
        <f t="shared" si="5"/>
        <v>0.78</v>
      </c>
      <c r="M117" s="165">
        <f t="shared" si="4"/>
        <v>15.600000000000001</v>
      </c>
      <c r="N117" s="165">
        <f t="shared" si="6"/>
        <v>7.7999999999999999E-4</v>
      </c>
      <c r="O117" s="165">
        <f t="shared" si="7"/>
        <v>1.5600000000000001E-2</v>
      </c>
      <c r="P117" s="157" t="s">
        <v>73</v>
      </c>
      <c r="Q117" s="12"/>
      <c r="R117" s="12" t="s">
        <v>23</v>
      </c>
      <c r="S117" s="12"/>
      <c r="T117" s="143" t="s">
        <v>32</v>
      </c>
      <c r="U117" s="176"/>
    </row>
    <row r="118" spans="2:21" ht="15.75" customHeight="1" x14ac:dyDescent="0.2">
      <c r="B118" s="194"/>
      <c r="C118" s="182"/>
      <c r="D118" s="11" t="s">
        <v>95</v>
      </c>
      <c r="E118" s="11" t="s">
        <v>82</v>
      </c>
      <c r="F118" s="147">
        <f>220/1000</f>
        <v>0.22</v>
      </c>
      <c r="G118" s="12" t="s">
        <v>20</v>
      </c>
      <c r="H118" s="15" t="s">
        <v>21</v>
      </c>
      <c r="I118" s="14">
        <v>1</v>
      </c>
      <c r="J118" s="14">
        <v>20</v>
      </c>
      <c r="K118" s="165">
        <v>3</v>
      </c>
      <c r="L118" s="165">
        <f t="shared" si="5"/>
        <v>0.66</v>
      </c>
      <c r="M118" s="165">
        <f t="shared" si="4"/>
        <v>13.200000000000001</v>
      </c>
      <c r="N118" s="165">
        <f t="shared" si="6"/>
        <v>6.6E-4</v>
      </c>
      <c r="O118" s="165">
        <f t="shared" si="7"/>
        <v>1.3200000000000002E-2</v>
      </c>
      <c r="P118" s="157" t="s">
        <v>73</v>
      </c>
      <c r="Q118" s="12"/>
      <c r="R118" s="12" t="s">
        <v>23</v>
      </c>
      <c r="S118" s="12"/>
      <c r="T118" s="143" t="s">
        <v>32</v>
      </c>
      <c r="U118" s="176"/>
    </row>
    <row r="119" spans="2:21" ht="15.75" customHeight="1" x14ac:dyDescent="0.25">
      <c r="B119" s="194"/>
      <c r="C119" s="180" t="s">
        <v>100</v>
      </c>
      <c r="D119" s="11" t="s">
        <v>33</v>
      </c>
      <c r="E119" s="19" t="s">
        <v>101</v>
      </c>
      <c r="F119" s="147">
        <v>0.13</v>
      </c>
      <c r="G119" s="12" t="s">
        <v>20</v>
      </c>
      <c r="H119" s="15" t="s">
        <v>21</v>
      </c>
      <c r="I119" s="14">
        <v>12</v>
      </c>
      <c r="J119" s="14">
        <v>20</v>
      </c>
      <c r="K119" s="165">
        <v>5</v>
      </c>
      <c r="L119" s="165">
        <f t="shared" si="5"/>
        <v>7.8000000000000007</v>
      </c>
      <c r="M119" s="165">
        <f t="shared" si="4"/>
        <v>156</v>
      </c>
      <c r="N119" s="165">
        <f t="shared" si="6"/>
        <v>7.8000000000000005E-3</v>
      </c>
      <c r="O119" s="165">
        <f t="shared" si="7"/>
        <v>0.156</v>
      </c>
      <c r="P119" s="157" t="s">
        <v>73</v>
      </c>
      <c r="Q119" s="12"/>
      <c r="R119" s="12" t="s">
        <v>23</v>
      </c>
      <c r="S119" s="12"/>
      <c r="T119" s="143" t="s">
        <v>32</v>
      </c>
      <c r="U119" s="176"/>
    </row>
    <row r="120" spans="2:21" ht="15.75" customHeight="1" x14ac:dyDescent="0.2">
      <c r="B120" s="194"/>
      <c r="C120" s="182"/>
      <c r="D120" s="11" t="s">
        <v>95</v>
      </c>
      <c r="E120" s="11" t="s">
        <v>82</v>
      </c>
      <c r="F120" s="147">
        <v>0.22</v>
      </c>
      <c r="G120" s="12" t="s">
        <v>20</v>
      </c>
      <c r="H120" s="15" t="s">
        <v>21</v>
      </c>
      <c r="I120" s="14">
        <v>1</v>
      </c>
      <c r="J120" s="14">
        <v>20</v>
      </c>
      <c r="K120" s="165">
        <v>3</v>
      </c>
      <c r="L120" s="165">
        <f t="shared" si="5"/>
        <v>0.66</v>
      </c>
      <c r="M120" s="165">
        <f t="shared" si="4"/>
        <v>13.200000000000001</v>
      </c>
      <c r="N120" s="165">
        <f t="shared" si="6"/>
        <v>6.6E-4</v>
      </c>
      <c r="O120" s="165">
        <f t="shared" si="7"/>
        <v>1.3200000000000002E-2</v>
      </c>
      <c r="P120" s="157" t="s">
        <v>73</v>
      </c>
      <c r="Q120" s="12"/>
      <c r="R120" s="12" t="s">
        <v>23</v>
      </c>
      <c r="S120" s="12"/>
      <c r="T120" s="143" t="s">
        <v>32</v>
      </c>
      <c r="U120" s="176"/>
    </row>
    <row r="121" spans="2:21" ht="15.75" customHeight="1" x14ac:dyDescent="0.25">
      <c r="B121" s="194"/>
      <c r="C121" s="180" t="s">
        <v>102</v>
      </c>
      <c r="D121" s="11" t="s">
        <v>33</v>
      </c>
      <c r="E121" s="19" t="s">
        <v>103</v>
      </c>
      <c r="F121" s="147">
        <v>0.13</v>
      </c>
      <c r="G121" s="12" t="s">
        <v>20</v>
      </c>
      <c r="H121" s="15" t="s">
        <v>21</v>
      </c>
      <c r="I121" s="14">
        <v>12</v>
      </c>
      <c r="J121" s="14">
        <v>20</v>
      </c>
      <c r="K121" s="165">
        <v>5</v>
      </c>
      <c r="L121" s="165">
        <f t="shared" si="5"/>
        <v>7.8000000000000007</v>
      </c>
      <c r="M121" s="165">
        <f t="shared" si="4"/>
        <v>156</v>
      </c>
      <c r="N121" s="165">
        <f t="shared" si="6"/>
        <v>7.8000000000000005E-3</v>
      </c>
      <c r="O121" s="165">
        <f t="shared" si="7"/>
        <v>0.156</v>
      </c>
      <c r="P121" s="157" t="s">
        <v>73</v>
      </c>
      <c r="Q121" s="12"/>
      <c r="R121" s="12" t="s">
        <v>23</v>
      </c>
      <c r="S121" s="12"/>
      <c r="T121" s="143" t="s">
        <v>32</v>
      </c>
      <c r="U121" s="176"/>
    </row>
    <row r="122" spans="2:21" ht="15.75" customHeight="1" x14ac:dyDescent="0.2">
      <c r="B122" s="194"/>
      <c r="C122" s="182"/>
      <c r="D122" s="11" t="s">
        <v>95</v>
      </c>
      <c r="E122" s="11" t="s">
        <v>82</v>
      </c>
      <c r="F122" s="147">
        <f>220/1000</f>
        <v>0.22</v>
      </c>
      <c r="G122" s="12" t="s">
        <v>20</v>
      </c>
      <c r="H122" s="15" t="s">
        <v>21</v>
      </c>
      <c r="I122" s="14">
        <v>1</v>
      </c>
      <c r="J122" s="14">
        <v>20</v>
      </c>
      <c r="K122" s="165">
        <v>3</v>
      </c>
      <c r="L122" s="165">
        <f t="shared" si="5"/>
        <v>0.66</v>
      </c>
      <c r="M122" s="165">
        <f t="shared" si="4"/>
        <v>13.200000000000001</v>
      </c>
      <c r="N122" s="165">
        <f t="shared" si="6"/>
        <v>6.6E-4</v>
      </c>
      <c r="O122" s="165">
        <f t="shared" si="7"/>
        <v>1.3200000000000002E-2</v>
      </c>
      <c r="P122" s="157" t="s">
        <v>73</v>
      </c>
      <c r="Q122" s="12"/>
      <c r="R122" s="12" t="s">
        <v>23</v>
      </c>
      <c r="S122" s="12"/>
      <c r="T122" s="143" t="s">
        <v>32</v>
      </c>
      <c r="U122" s="176"/>
    </row>
    <row r="123" spans="2:21" ht="15.75" customHeight="1" x14ac:dyDescent="0.25">
      <c r="B123" s="194"/>
      <c r="C123" s="180" t="s">
        <v>104</v>
      </c>
      <c r="D123" s="11" t="s">
        <v>33</v>
      </c>
      <c r="E123" s="19" t="s">
        <v>103</v>
      </c>
      <c r="F123" s="147">
        <v>0.13</v>
      </c>
      <c r="G123" s="12" t="s">
        <v>20</v>
      </c>
      <c r="H123" s="15" t="s">
        <v>21</v>
      </c>
      <c r="I123" s="14">
        <v>12</v>
      </c>
      <c r="J123" s="14">
        <v>20</v>
      </c>
      <c r="K123" s="165">
        <v>5</v>
      </c>
      <c r="L123" s="165">
        <f t="shared" si="5"/>
        <v>7.8000000000000007</v>
      </c>
      <c r="M123" s="165">
        <f t="shared" si="4"/>
        <v>156</v>
      </c>
      <c r="N123" s="165">
        <f t="shared" si="6"/>
        <v>7.8000000000000005E-3</v>
      </c>
      <c r="O123" s="165">
        <f t="shared" si="7"/>
        <v>0.156</v>
      </c>
      <c r="P123" s="157" t="s">
        <v>73</v>
      </c>
      <c r="Q123" s="12"/>
      <c r="R123" s="12" t="s">
        <v>23</v>
      </c>
      <c r="S123" s="12"/>
      <c r="T123" s="143" t="s">
        <v>32</v>
      </c>
      <c r="U123" s="176"/>
    </row>
    <row r="124" spans="2:21" ht="15.75" customHeight="1" x14ac:dyDescent="0.2">
      <c r="B124" s="194"/>
      <c r="C124" s="182"/>
      <c r="D124" s="11" t="s">
        <v>95</v>
      </c>
      <c r="E124" s="11" t="s">
        <v>82</v>
      </c>
      <c r="F124" s="147">
        <v>0.22</v>
      </c>
      <c r="G124" s="12" t="s">
        <v>20</v>
      </c>
      <c r="H124" s="15" t="s">
        <v>21</v>
      </c>
      <c r="I124" s="14">
        <v>1</v>
      </c>
      <c r="J124" s="14">
        <v>20</v>
      </c>
      <c r="K124" s="165">
        <v>3</v>
      </c>
      <c r="L124" s="165">
        <f t="shared" si="5"/>
        <v>0.66</v>
      </c>
      <c r="M124" s="165">
        <f t="shared" si="4"/>
        <v>13.200000000000001</v>
      </c>
      <c r="N124" s="165">
        <f t="shared" si="6"/>
        <v>6.6E-4</v>
      </c>
      <c r="O124" s="165">
        <f t="shared" si="7"/>
        <v>1.3200000000000002E-2</v>
      </c>
      <c r="P124" s="157" t="s">
        <v>73</v>
      </c>
      <c r="Q124" s="12"/>
      <c r="R124" s="12" t="s">
        <v>23</v>
      </c>
      <c r="S124" s="12"/>
      <c r="T124" s="143" t="s">
        <v>32</v>
      </c>
      <c r="U124" s="176"/>
    </row>
    <row r="125" spans="2:21" ht="15.75" customHeight="1" x14ac:dyDescent="0.25">
      <c r="B125" s="194"/>
      <c r="C125" s="180" t="s">
        <v>105</v>
      </c>
      <c r="D125" s="11" t="s">
        <v>33</v>
      </c>
      <c r="E125" s="19" t="s">
        <v>103</v>
      </c>
      <c r="F125" s="147">
        <v>0.13</v>
      </c>
      <c r="G125" s="12" t="s">
        <v>20</v>
      </c>
      <c r="H125" s="15" t="s">
        <v>21</v>
      </c>
      <c r="I125" s="14">
        <v>12</v>
      </c>
      <c r="J125" s="14">
        <v>20</v>
      </c>
      <c r="K125" s="165">
        <v>5</v>
      </c>
      <c r="L125" s="165">
        <f t="shared" si="5"/>
        <v>7.8000000000000007</v>
      </c>
      <c r="M125" s="165">
        <f t="shared" si="4"/>
        <v>156</v>
      </c>
      <c r="N125" s="165">
        <f t="shared" si="6"/>
        <v>7.8000000000000005E-3</v>
      </c>
      <c r="O125" s="165">
        <f t="shared" si="7"/>
        <v>0.156</v>
      </c>
      <c r="P125" s="157" t="s">
        <v>73</v>
      </c>
      <c r="Q125" s="12"/>
      <c r="R125" s="12" t="s">
        <v>23</v>
      </c>
      <c r="S125" s="12"/>
      <c r="T125" s="143" t="s">
        <v>32</v>
      </c>
      <c r="U125" s="176"/>
    </row>
    <row r="126" spans="2:21" ht="15.75" customHeight="1" x14ac:dyDescent="0.2">
      <c r="B126" s="195"/>
      <c r="C126" s="182"/>
      <c r="D126" s="11" t="s">
        <v>95</v>
      </c>
      <c r="E126" s="11" t="s">
        <v>82</v>
      </c>
      <c r="F126" s="147">
        <v>0.22</v>
      </c>
      <c r="G126" s="12" t="s">
        <v>20</v>
      </c>
      <c r="H126" s="15" t="s">
        <v>21</v>
      </c>
      <c r="I126" s="14">
        <v>1</v>
      </c>
      <c r="J126" s="14">
        <v>20</v>
      </c>
      <c r="K126" s="165">
        <v>3</v>
      </c>
      <c r="L126" s="165">
        <f t="shared" si="5"/>
        <v>0.66</v>
      </c>
      <c r="M126" s="165">
        <f t="shared" si="4"/>
        <v>13.200000000000001</v>
      </c>
      <c r="N126" s="165">
        <f t="shared" si="6"/>
        <v>6.6E-4</v>
      </c>
      <c r="O126" s="165">
        <f t="shared" si="7"/>
        <v>1.3200000000000002E-2</v>
      </c>
      <c r="P126" s="157" t="s">
        <v>73</v>
      </c>
      <c r="Q126" s="12"/>
      <c r="R126" s="12" t="s">
        <v>23</v>
      </c>
      <c r="S126" s="12"/>
      <c r="T126" s="143" t="s">
        <v>32</v>
      </c>
      <c r="U126" s="176"/>
    </row>
    <row r="127" spans="2:21" ht="15.75" customHeight="1" x14ac:dyDescent="0.2">
      <c r="B127" s="193" t="s">
        <v>106</v>
      </c>
      <c r="C127" s="180" t="s">
        <v>107</v>
      </c>
      <c r="D127" s="11" t="s">
        <v>33</v>
      </c>
      <c r="E127" s="11" t="s">
        <v>103</v>
      </c>
      <c r="F127" s="147">
        <v>0.13</v>
      </c>
      <c r="G127" s="12" t="s">
        <v>20</v>
      </c>
      <c r="H127" s="15" t="s">
        <v>21</v>
      </c>
      <c r="I127" s="14">
        <v>12</v>
      </c>
      <c r="J127" s="14">
        <v>20</v>
      </c>
      <c r="K127" s="165">
        <v>5</v>
      </c>
      <c r="L127" s="165">
        <f t="shared" si="5"/>
        <v>7.8000000000000007</v>
      </c>
      <c r="M127" s="165">
        <f t="shared" si="4"/>
        <v>156</v>
      </c>
      <c r="N127" s="165">
        <f t="shared" si="6"/>
        <v>7.8000000000000005E-3</v>
      </c>
      <c r="O127" s="165">
        <f t="shared" si="7"/>
        <v>0.156</v>
      </c>
      <c r="P127" s="157" t="s">
        <v>73</v>
      </c>
      <c r="Q127" s="12"/>
      <c r="R127" s="12" t="s">
        <v>23</v>
      </c>
      <c r="S127" s="12"/>
      <c r="T127" s="143" t="s">
        <v>32</v>
      </c>
      <c r="U127" s="176"/>
    </row>
    <row r="128" spans="2:21" ht="15.75" customHeight="1" x14ac:dyDescent="0.2">
      <c r="B128" s="194"/>
      <c r="C128" s="182"/>
      <c r="D128" s="11" t="s">
        <v>95</v>
      </c>
      <c r="E128" s="11" t="s">
        <v>82</v>
      </c>
      <c r="F128" s="147">
        <v>0.22</v>
      </c>
      <c r="G128" s="12" t="s">
        <v>20</v>
      </c>
      <c r="H128" s="15" t="s">
        <v>21</v>
      </c>
      <c r="I128" s="14">
        <v>1</v>
      </c>
      <c r="J128" s="14">
        <v>20</v>
      </c>
      <c r="K128" s="165">
        <v>3</v>
      </c>
      <c r="L128" s="165">
        <f t="shared" si="5"/>
        <v>0.66</v>
      </c>
      <c r="M128" s="165">
        <f t="shared" si="4"/>
        <v>13.200000000000001</v>
      </c>
      <c r="N128" s="165">
        <f t="shared" si="6"/>
        <v>6.6E-4</v>
      </c>
      <c r="O128" s="165">
        <f t="shared" si="7"/>
        <v>1.3200000000000002E-2</v>
      </c>
      <c r="P128" s="157" t="s">
        <v>73</v>
      </c>
      <c r="Q128" s="12"/>
      <c r="R128" s="12" t="s">
        <v>23</v>
      </c>
      <c r="S128" s="12"/>
      <c r="T128" s="143" t="s">
        <v>32</v>
      </c>
      <c r="U128" s="176"/>
    </row>
    <row r="129" spans="2:21" ht="15.75" customHeight="1" x14ac:dyDescent="0.2">
      <c r="B129" s="194"/>
      <c r="C129" s="180" t="s">
        <v>108</v>
      </c>
      <c r="D129" s="11" t="s">
        <v>33</v>
      </c>
      <c r="E129" s="11" t="s">
        <v>103</v>
      </c>
      <c r="F129" s="147">
        <v>0.13</v>
      </c>
      <c r="G129" s="12" t="s">
        <v>20</v>
      </c>
      <c r="H129" s="15" t="s">
        <v>21</v>
      </c>
      <c r="I129" s="14">
        <v>12</v>
      </c>
      <c r="J129" s="14">
        <v>20</v>
      </c>
      <c r="K129" s="165">
        <v>5</v>
      </c>
      <c r="L129" s="165">
        <f t="shared" si="5"/>
        <v>7.8000000000000007</v>
      </c>
      <c r="M129" s="165">
        <f t="shared" si="4"/>
        <v>156</v>
      </c>
      <c r="N129" s="165">
        <f t="shared" si="6"/>
        <v>7.8000000000000005E-3</v>
      </c>
      <c r="O129" s="165">
        <f t="shared" si="7"/>
        <v>0.156</v>
      </c>
      <c r="P129" s="157" t="s">
        <v>73</v>
      </c>
      <c r="Q129" s="12"/>
      <c r="R129" s="12" t="s">
        <v>23</v>
      </c>
      <c r="S129" s="12"/>
      <c r="T129" s="143" t="s">
        <v>32</v>
      </c>
      <c r="U129" s="176"/>
    </row>
    <row r="130" spans="2:21" ht="15.75" customHeight="1" x14ac:dyDescent="0.2">
      <c r="B130" s="194"/>
      <c r="C130" s="182"/>
      <c r="D130" s="11" t="s">
        <v>95</v>
      </c>
      <c r="E130" s="11" t="s">
        <v>82</v>
      </c>
      <c r="F130" s="147">
        <v>0.22</v>
      </c>
      <c r="G130" s="12" t="s">
        <v>20</v>
      </c>
      <c r="H130" s="15" t="s">
        <v>21</v>
      </c>
      <c r="I130" s="14">
        <v>1</v>
      </c>
      <c r="J130" s="14">
        <v>20</v>
      </c>
      <c r="K130" s="165">
        <v>3</v>
      </c>
      <c r="L130" s="165">
        <f t="shared" si="5"/>
        <v>0.66</v>
      </c>
      <c r="M130" s="165">
        <f t="shared" si="4"/>
        <v>13.200000000000001</v>
      </c>
      <c r="N130" s="165">
        <f t="shared" si="6"/>
        <v>6.6E-4</v>
      </c>
      <c r="O130" s="165">
        <f t="shared" si="7"/>
        <v>1.3200000000000002E-2</v>
      </c>
      <c r="P130" s="157" t="s">
        <v>73</v>
      </c>
      <c r="Q130" s="12"/>
      <c r="R130" s="12" t="s">
        <v>23</v>
      </c>
      <c r="S130" s="12"/>
      <c r="T130" s="143" t="s">
        <v>32</v>
      </c>
      <c r="U130" s="176"/>
    </row>
    <row r="131" spans="2:21" ht="15.75" customHeight="1" x14ac:dyDescent="0.2">
      <c r="B131" s="194"/>
      <c r="C131" s="180" t="s">
        <v>109</v>
      </c>
      <c r="D131" s="11" t="s">
        <v>33</v>
      </c>
      <c r="E131" s="11" t="s">
        <v>103</v>
      </c>
      <c r="F131" s="147">
        <v>0.13</v>
      </c>
      <c r="G131" s="12" t="s">
        <v>20</v>
      </c>
      <c r="H131" s="15" t="s">
        <v>21</v>
      </c>
      <c r="I131" s="14">
        <v>12</v>
      </c>
      <c r="J131" s="14">
        <v>20</v>
      </c>
      <c r="K131" s="165">
        <v>5</v>
      </c>
      <c r="L131" s="165">
        <f t="shared" si="5"/>
        <v>7.8000000000000007</v>
      </c>
      <c r="M131" s="165">
        <f t="shared" si="4"/>
        <v>156</v>
      </c>
      <c r="N131" s="165">
        <f t="shared" si="6"/>
        <v>7.8000000000000005E-3</v>
      </c>
      <c r="O131" s="165">
        <f t="shared" si="7"/>
        <v>0.156</v>
      </c>
      <c r="P131" s="157" t="s">
        <v>73</v>
      </c>
      <c r="Q131" s="12"/>
      <c r="R131" s="12" t="s">
        <v>23</v>
      </c>
      <c r="S131" s="12"/>
      <c r="T131" s="143" t="s">
        <v>32</v>
      </c>
      <c r="U131" s="176"/>
    </row>
    <row r="132" spans="2:21" ht="15.75" customHeight="1" x14ac:dyDescent="0.2">
      <c r="B132" s="194"/>
      <c r="C132" s="182"/>
      <c r="D132" s="11" t="s">
        <v>95</v>
      </c>
      <c r="E132" s="11" t="s">
        <v>82</v>
      </c>
      <c r="F132" s="147">
        <v>0.22</v>
      </c>
      <c r="G132" s="12" t="s">
        <v>20</v>
      </c>
      <c r="H132" s="15" t="s">
        <v>21</v>
      </c>
      <c r="I132" s="14">
        <v>1</v>
      </c>
      <c r="J132" s="14">
        <v>20</v>
      </c>
      <c r="K132" s="165">
        <v>3</v>
      </c>
      <c r="L132" s="165">
        <f t="shared" si="5"/>
        <v>0.66</v>
      </c>
      <c r="M132" s="165">
        <f t="shared" ref="M132:M195" si="8">(F132)*(I132)*(K132)*(J132)</f>
        <v>13.200000000000001</v>
      </c>
      <c r="N132" s="165">
        <f t="shared" si="6"/>
        <v>6.6E-4</v>
      </c>
      <c r="O132" s="165">
        <f t="shared" si="7"/>
        <v>1.3200000000000002E-2</v>
      </c>
      <c r="P132" s="157" t="s">
        <v>73</v>
      </c>
      <c r="Q132" s="12"/>
      <c r="R132" s="12" t="s">
        <v>23</v>
      </c>
      <c r="S132" s="12"/>
      <c r="T132" s="143" t="s">
        <v>32</v>
      </c>
      <c r="U132" s="176"/>
    </row>
    <row r="133" spans="2:21" ht="15.75" customHeight="1" x14ac:dyDescent="0.2">
      <c r="B133" s="194"/>
      <c r="C133" s="180" t="s">
        <v>110</v>
      </c>
      <c r="D133" s="11" t="s">
        <v>33</v>
      </c>
      <c r="E133" s="11" t="s">
        <v>103</v>
      </c>
      <c r="F133" s="147">
        <v>0.13</v>
      </c>
      <c r="G133" s="12" t="s">
        <v>20</v>
      </c>
      <c r="H133" s="15" t="s">
        <v>21</v>
      </c>
      <c r="I133" s="14">
        <v>12</v>
      </c>
      <c r="J133" s="14">
        <v>20</v>
      </c>
      <c r="K133" s="165">
        <v>5</v>
      </c>
      <c r="L133" s="165">
        <f t="shared" ref="L133:L196" si="9">F133*I133*K133</f>
        <v>7.8000000000000007</v>
      </c>
      <c r="M133" s="165">
        <f t="shared" si="8"/>
        <v>156</v>
      </c>
      <c r="N133" s="165">
        <f t="shared" ref="N133:N196" si="10">L133/1000</f>
        <v>7.8000000000000005E-3</v>
      </c>
      <c r="O133" s="165">
        <f t="shared" ref="O133:O196" si="11">M133/1000</f>
        <v>0.156</v>
      </c>
      <c r="P133" s="157" t="s">
        <v>73</v>
      </c>
      <c r="Q133" s="12"/>
      <c r="R133" s="12" t="s">
        <v>23</v>
      </c>
      <c r="S133" s="12"/>
      <c r="T133" s="143" t="s">
        <v>32</v>
      </c>
      <c r="U133" s="176"/>
    </row>
    <row r="134" spans="2:21" ht="15.75" customHeight="1" x14ac:dyDescent="0.2">
      <c r="B134" s="194"/>
      <c r="C134" s="182"/>
      <c r="D134" s="11" t="s">
        <v>95</v>
      </c>
      <c r="E134" s="11" t="s">
        <v>82</v>
      </c>
      <c r="F134" s="147">
        <v>0.22</v>
      </c>
      <c r="G134" s="12" t="s">
        <v>20</v>
      </c>
      <c r="H134" s="15" t="s">
        <v>21</v>
      </c>
      <c r="I134" s="14">
        <v>1</v>
      </c>
      <c r="J134" s="14">
        <v>20</v>
      </c>
      <c r="K134" s="165">
        <v>3</v>
      </c>
      <c r="L134" s="165">
        <f t="shared" si="9"/>
        <v>0.66</v>
      </c>
      <c r="M134" s="165">
        <f t="shared" si="8"/>
        <v>13.200000000000001</v>
      </c>
      <c r="N134" s="165">
        <f t="shared" si="10"/>
        <v>6.6E-4</v>
      </c>
      <c r="O134" s="165">
        <f t="shared" si="11"/>
        <v>1.3200000000000002E-2</v>
      </c>
      <c r="P134" s="157" t="s">
        <v>73</v>
      </c>
      <c r="Q134" s="12"/>
      <c r="R134" s="12" t="s">
        <v>23</v>
      </c>
      <c r="S134" s="12"/>
      <c r="T134" s="143" t="s">
        <v>32</v>
      </c>
      <c r="U134" s="176"/>
    </row>
    <row r="135" spans="2:21" ht="15.75" customHeight="1" x14ac:dyDescent="0.2">
      <c r="B135" s="194"/>
      <c r="C135" s="180" t="s">
        <v>111</v>
      </c>
      <c r="D135" s="11" t="s">
        <v>33</v>
      </c>
      <c r="E135" s="11" t="s">
        <v>103</v>
      </c>
      <c r="F135" s="147">
        <v>0.13</v>
      </c>
      <c r="G135" s="12" t="s">
        <v>20</v>
      </c>
      <c r="H135" s="15" t="s">
        <v>21</v>
      </c>
      <c r="I135" s="14">
        <v>12</v>
      </c>
      <c r="J135" s="14">
        <v>20</v>
      </c>
      <c r="K135" s="165">
        <v>5</v>
      </c>
      <c r="L135" s="165">
        <f t="shared" si="9"/>
        <v>7.8000000000000007</v>
      </c>
      <c r="M135" s="165">
        <f t="shared" si="8"/>
        <v>156</v>
      </c>
      <c r="N135" s="165">
        <f t="shared" si="10"/>
        <v>7.8000000000000005E-3</v>
      </c>
      <c r="O135" s="165">
        <f t="shared" si="11"/>
        <v>0.156</v>
      </c>
      <c r="P135" s="157" t="s">
        <v>73</v>
      </c>
      <c r="Q135" s="12"/>
      <c r="R135" s="12" t="s">
        <v>23</v>
      </c>
      <c r="S135" s="12"/>
      <c r="T135" s="143" t="s">
        <v>32</v>
      </c>
      <c r="U135" s="176"/>
    </row>
    <row r="136" spans="2:21" ht="15.75" customHeight="1" x14ac:dyDescent="0.2">
      <c r="B136" s="195"/>
      <c r="C136" s="182"/>
      <c r="D136" s="11" t="s">
        <v>95</v>
      </c>
      <c r="E136" s="11" t="s">
        <v>82</v>
      </c>
      <c r="F136" s="147">
        <v>0.22</v>
      </c>
      <c r="G136" s="12" t="s">
        <v>20</v>
      </c>
      <c r="H136" s="15" t="s">
        <v>21</v>
      </c>
      <c r="I136" s="14">
        <v>1</v>
      </c>
      <c r="J136" s="14">
        <v>20</v>
      </c>
      <c r="K136" s="165">
        <v>3</v>
      </c>
      <c r="L136" s="165">
        <f t="shared" si="9"/>
        <v>0.66</v>
      </c>
      <c r="M136" s="165">
        <f t="shared" si="8"/>
        <v>13.200000000000001</v>
      </c>
      <c r="N136" s="165">
        <f t="shared" si="10"/>
        <v>6.6E-4</v>
      </c>
      <c r="O136" s="165">
        <f t="shared" si="11"/>
        <v>1.3200000000000002E-2</v>
      </c>
      <c r="P136" s="157" t="s">
        <v>73</v>
      </c>
      <c r="Q136" s="12"/>
      <c r="R136" s="12" t="s">
        <v>23</v>
      </c>
      <c r="S136" s="12"/>
      <c r="T136" s="143" t="s">
        <v>32</v>
      </c>
      <c r="U136" s="176"/>
    </row>
    <row r="137" spans="2:21" ht="15.75" customHeight="1" x14ac:dyDescent="0.2">
      <c r="B137" s="193" t="s">
        <v>112</v>
      </c>
      <c r="C137" s="180" t="s">
        <v>113</v>
      </c>
      <c r="D137" s="11" t="s">
        <v>33</v>
      </c>
      <c r="E137" s="11" t="s">
        <v>114</v>
      </c>
      <c r="F137" s="147">
        <v>0.13</v>
      </c>
      <c r="G137" s="12" t="s">
        <v>20</v>
      </c>
      <c r="H137" s="15" t="s">
        <v>21</v>
      </c>
      <c r="I137" s="14">
        <v>12</v>
      </c>
      <c r="J137" s="14">
        <v>20</v>
      </c>
      <c r="K137" s="165">
        <v>5</v>
      </c>
      <c r="L137" s="165">
        <f t="shared" si="9"/>
        <v>7.8000000000000007</v>
      </c>
      <c r="M137" s="165">
        <f t="shared" si="8"/>
        <v>156</v>
      </c>
      <c r="N137" s="165">
        <f t="shared" si="10"/>
        <v>7.8000000000000005E-3</v>
      </c>
      <c r="O137" s="165">
        <f t="shared" si="11"/>
        <v>0.156</v>
      </c>
      <c r="P137" s="157" t="s">
        <v>73</v>
      </c>
      <c r="Q137" s="12"/>
      <c r="R137" s="12" t="s">
        <v>23</v>
      </c>
      <c r="S137" s="12"/>
      <c r="T137" s="143" t="s">
        <v>32</v>
      </c>
      <c r="U137" s="176"/>
    </row>
    <row r="138" spans="2:21" ht="15.75" customHeight="1" x14ac:dyDescent="0.2">
      <c r="B138" s="194"/>
      <c r="C138" s="181"/>
      <c r="D138" s="11" t="s">
        <v>95</v>
      </c>
      <c r="E138" s="11" t="s">
        <v>82</v>
      </c>
      <c r="F138" s="147">
        <v>0.22</v>
      </c>
      <c r="G138" s="12" t="s">
        <v>20</v>
      </c>
      <c r="H138" s="15" t="s">
        <v>21</v>
      </c>
      <c r="I138" s="14">
        <v>1</v>
      </c>
      <c r="J138" s="14">
        <v>20</v>
      </c>
      <c r="K138" s="165">
        <v>3</v>
      </c>
      <c r="L138" s="165">
        <f t="shared" si="9"/>
        <v>0.66</v>
      </c>
      <c r="M138" s="165">
        <f t="shared" si="8"/>
        <v>13.200000000000001</v>
      </c>
      <c r="N138" s="165">
        <f t="shared" si="10"/>
        <v>6.6E-4</v>
      </c>
      <c r="O138" s="165">
        <f t="shared" si="11"/>
        <v>1.3200000000000002E-2</v>
      </c>
      <c r="P138" s="157" t="s">
        <v>73</v>
      </c>
      <c r="Q138" s="12"/>
      <c r="R138" s="12" t="s">
        <v>23</v>
      </c>
      <c r="S138" s="12"/>
      <c r="T138" s="143" t="s">
        <v>32</v>
      </c>
      <c r="U138" s="176"/>
    </row>
    <row r="139" spans="2:21" ht="15.75" customHeight="1" x14ac:dyDescent="0.2">
      <c r="B139" s="194"/>
      <c r="C139" s="182"/>
      <c r="D139" s="11" t="s">
        <v>51</v>
      </c>
      <c r="E139" s="11" t="s">
        <v>115</v>
      </c>
      <c r="F139" s="147">
        <v>0.18</v>
      </c>
      <c r="G139" s="12" t="s">
        <v>20</v>
      </c>
      <c r="H139" s="15" t="s">
        <v>21</v>
      </c>
      <c r="I139" s="14">
        <v>5</v>
      </c>
      <c r="J139" s="14">
        <v>24</v>
      </c>
      <c r="K139" s="165">
        <v>6</v>
      </c>
      <c r="L139" s="165">
        <f t="shared" si="9"/>
        <v>5.3999999999999995</v>
      </c>
      <c r="M139" s="165">
        <f t="shared" si="8"/>
        <v>129.6</v>
      </c>
      <c r="N139" s="165">
        <f t="shared" si="10"/>
        <v>5.3999999999999994E-3</v>
      </c>
      <c r="O139" s="165">
        <f t="shared" si="11"/>
        <v>0.12959999999999999</v>
      </c>
      <c r="P139" s="157" t="s">
        <v>73</v>
      </c>
      <c r="Q139" s="12"/>
      <c r="R139" s="12" t="s">
        <v>23</v>
      </c>
      <c r="S139" s="12"/>
      <c r="T139" s="143" t="s">
        <v>32</v>
      </c>
      <c r="U139" s="176"/>
    </row>
    <row r="140" spans="2:21" ht="15.75" customHeight="1" x14ac:dyDescent="0.2">
      <c r="B140" s="194"/>
      <c r="C140" s="180" t="s">
        <v>116</v>
      </c>
      <c r="D140" s="11" t="s">
        <v>33</v>
      </c>
      <c r="E140" s="11" t="s">
        <v>114</v>
      </c>
      <c r="F140" s="149">
        <v>0.1</v>
      </c>
      <c r="G140" s="12" t="s">
        <v>20</v>
      </c>
      <c r="H140" s="15" t="s">
        <v>21</v>
      </c>
      <c r="I140" s="14">
        <v>12</v>
      </c>
      <c r="J140" s="14">
        <v>24</v>
      </c>
      <c r="K140" s="165">
        <v>5</v>
      </c>
      <c r="L140" s="165">
        <f t="shared" si="9"/>
        <v>6.0000000000000009</v>
      </c>
      <c r="M140" s="165">
        <f t="shared" si="8"/>
        <v>144.00000000000003</v>
      </c>
      <c r="N140" s="165">
        <f t="shared" si="10"/>
        <v>6.000000000000001E-3</v>
      </c>
      <c r="O140" s="165">
        <f t="shared" si="11"/>
        <v>0.14400000000000002</v>
      </c>
      <c r="P140" s="157" t="s">
        <v>73</v>
      </c>
      <c r="Q140" s="12"/>
      <c r="R140" s="12" t="s">
        <v>23</v>
      </c>
      <c r="S140" s="12"/>
      <c r="T140" s="143" t="s">
        <v>32</v>
      </c>
      <c r="U140" s="176"/>
    </row>
    <row r="141" spans="2:21" ht="15.75" customHeight="1" x14ac:dyDescent="0.2">
      <c r="B141" s="194"/>
      <c r="C141" s="181"/>
      <c r="D141" s="11" t="s">
        <v>95</v>
      </c>
      <c r="E141" s="11" t="s">
        <v>82</v>
      </c>
      <c r="F141" s="147">
        <v>0.22</v>
      </c>
      <c r="G141" s="12" t="s">
        <v>20</v>
      </c>
      <c r="H141" s="15" t="s">
        <v>21</v>
      </c>
      <c r="I141" s="14">
        <v>1</v>
      </c>
      <c r="J141" s="14">
        <v>24</v>
      </c>
      <c r="K141" s="165">
        <v>3</v>
      </c>
      <c r="L141" s="165">
        <f t="shared" si="9"/>
        <v>0.66</v>
      </c>
      <c r="M141" s="165">
        <f t="shared" si="8"/>
        <v>15.84</v>
      </c>
      <c r="N141" s="165">
        <f t="shared" si="10"/>
        <v>6.6E-4</v>
      </c>
      <c r="O141" s="165">
        <f t="shared" si="11"/>
        <v>1.584E-2</v>
      </c>
      <c r="P141" s="157" t="s">
        <v>73</v>
      </c>
      <c r="Q141" s="12"/>
      <c r="R141" s="12" t="s">
        <v>23</v>
      </c>
      <c r="S141" s="12"/>
      <c r="T141" s="143" t="s">
        <v>32</v>
      </c>
      <c r="U141" s="176"/>
    </row>
    <row r="142" spans="2:21" ht="15.75" customHeight="1" x14ac:dyDescent="0.2">
      <c r="B142" s="194"/>
      <c r="C142" s="181"/>
      <c r="D142" s="11" t="s">
        <v>51</v>
      </c>
      <c r="E142" s="11" t="s">
        <v>115</v>
      </c>
      <c r="F142" s="147">
        <v>0.18</v>
      </c>
      <c r="G142" s="12" t="s">
        <v>20</v>
      </c>
      <c r="H142" s="15" t="s">
        <v>21</v>
      </c>
      <c r="I142" s="14">
        <v>5</v>
      </c>
      <c r="J142" s="14">
        <v>24</v>
      </c>
      <c r="K142" s="165">
        <v>6</v>
      </c>
      <c r="L142" s="165">
        <f t="shared" si="9"/>
        <v>5.3999999999999995</v>
      </c>
      <c r="M142" s="165">
        <f t="shared" si="8"/>
        <v>129.6</v>
      </c>
      <c r="N142" s="165">
        <f t="shared" si="10"/>
        <v>5.3999999999999994E-3</v>
      </c>
      <c r="O142" s="165">
        <f t="shared" si="11"/>
        <v>0.12959999999999999</v>
      </c>
      <c r="P142" s="157" t="s">
        <v>73</v>
      </c>
      <c r="Q142" s="12"/>
      <c r="R142" s="12" t="s">
        <v>23</v>
      </c>
      <c r="S142" s="12"/>
      <c r="T142" s="143" t="s">
        <v>32</v>
      </c>
      <c r="U142" s="176"/>
    </row>
    <row r="143" spans="2:21" ht="15.75" customHeight="1" x14ac:dyDescent="0.2">
      <c r="B143" s="194"/>
      <c r="C143" s="182"/>
      <c r="D143" s="11" t="s">
        <v>77</v>
      </c>
      <c r="E143" s="11" t="s">
        <v>117</v>
      </c>
      <c r="F143" s="147">
        <v>0.2</v>
      </c>
      <c r="G143" s="12" t="s">
        <v>20</v>
      </c>
      <c r="H143" s="15" t="s">
        <v>21</v>
      </c>
      <c r="I143" s="14">
        <v>1</v>
      </c>
      <c r="J143" s="14">
        <v>0</v>
      </c>
      <c r="K143" s="165">
        <v>0</v>
      </c>
      <c r="L143" s="165">
        <f t="shared" si="9"/>
        <v>0</v>
      </c>
      <c r="M143" s="165">
        <f t="shared" si="8"/>
        <v>0</v>
      </c>
      <c r="N143" s="165">
        <f t="shared" si="10"/>
        <v>0</v>
      </c>
      <c r="O143" s="165">
        <f t="shared" si="11"/>
        <v>0</v>
      </c>
      <c r="P143" s="157" t="s">
        <v>73</v>
      </c>
      <c r="Q143" s="12"/>
      <c r="R143" s="12" t="s">
        <v>23</v>
      </c>
      <c r="S143" s="12"/>
      <c r="T143" s="143" t="s">
        <v>32</v>
      </c>
      <c r="U143" s="176"/>
    </row>
    <row r="144" spans="2:21" ht="15.75" customHeight="1" x14ac:dyDescent="0.2">
      <c r="B144" s="194"/>
      <c r="C144" s="180" t="s">
        <v>118</v>
      </c>
      <c r="D144" s="11" t="s">
        <v>33</v>
      </c>
      <c r="E144" s="11" t="s">
        <v>114</v>
      </c>
      <c r="F144" s="147">
        <v>0.13</v>
      </c>
      <c r="G144" s="12" t="s">
        <v>20</v>
      </c>
      <c r="H144" s="15" t="s">
        <v>21</v>
      </c>
      <c r="I144" s="14">
        <v>12</v>
      </c>
      <c r="J144" s="14">
        <v>20</v>
      </c>
      <c r="K144" s="165">
        <v>5</v>
      </c>
      <c r="L144" s="165">
        <f t="shared" si="9"/>
        <v>7.8000000000000007</v>
      </c>
      <c r="M144" s="165">
        <f t="shared" si="8"/>
        <v>156</v>
      </c>
      <c r="N144" s="165">
        <f t="shared" si="10"/>
        <v>7.8000000000000005E-3</v>
      </c>
      <c r="O144" s="165">
        <f t="shared" si="11"/>
        <v>0.156</v>
      </c>
      <c r="P144" s="157" t="s">
        <v>73</v>
      </c>
      <c r="Q144" s="12"/>
      <c r="R144" s="12" t="s">
        <v>23</v>
      </c>
      <c r="S144" s="12"/>
      <c r="T144" s="143" t="s">
        <v>32</v>
      </c>
      <c r="U144" s="176"/>
    </row>
    <row r="145" spans="2:21" ht="15.75" customHeight="1" x14ac:dyDescent="0.2">
      <c r="B145" s="194"/>
      <c r="C145" s="181"/>
      <c r="D145" s="11" t="s">
        <v>95</v>
      </c>
      <c r="E145" s="11" t="s">
        <v>82</v>
      </c>
      <c r="F145" s="147">
        <v>0.22</v>
      </c>
      <c r="G145" s="12" t="s">
        <v>20</v>
      </c>
      <c r="H145" s="15" t="s">
        <v>21</v>
      </c>
      <c r="I145" s="14">
        <v>1</v>
      </c>
      <c r="J145" s="14">
        <v>20</v>
      </c>
      <c r="K145" s="165">
        <v>3</v>
      </c>
      <c r="L145" s="165">
        <f t="shared" si="9"/>
        <v>0.66</v>
      </c>
      <c r="M145" s="165">
        <f t="shared" si="8"/>
        <v>13.200000000000001</v>
      </c>
      <c r="N145" s="165">
        <f t="shared" si="10"/>
        <v>6.6E-4</v>
      </c>
      <c r="O145" s="165">
        <f t="shared" si="11"/>
        <v>1.3200000000000002E-2</v>
      </c>
      <c r="P145" s="157" t="s">
        <v>73</v>
      </c>
      <c r="Q145" s="12"/>
      <c r="R145" s="12" t="s">
        <v>23</v>
      </c>
      <c r="S145" s="12"/>
      <c r="T145" s="143" t="s">
        <v>32</v>
      </c>
      <c r="U145" s="176"/>
    </row>
    <row r="146" spans="2:21" ht="15.75" customHeight="1" x14ac:dyDescent="0.2">
      <c r="B146" s="194"/>
      <c r="C146" s="181"/>
      <c r="D146" s="11" t="s">
        <v>51</v>
      </c>
      <c r="E146" s="11" t="s">
        <v>115</v>
      </c>
      <c r="F146" s="147">
        <v>0.18</v>
      </c>
      <c r="G146" s="12" t="s">
        <v>20</v>
      </c>
      <c r="H146" s="15" t="s">
        <v>21</v>
      </c>
      <c r="I146" s="14">
        <v>5</v>
      </c>
      <c r="J146" s="14">
        <v>20</v>
      </c>
      <c r="K146" s="165">
        <v>6</v>
      </c>
      <c r="L146" s="165">
        <f t="shared" si="9"/>
        <v>5.3999999999999995</v>
      </c>
      <c r="M146" s="165">
        <f t="shared" si="8"/>
        <v>107.99999999999999</v>
      </c>
      <c r="N146" s="165">
        <f t="shared" si="10"/>
        <v>5.3999999999999994E-3</v>
      </c>
      <c r="O146" s="165">
        <f t="shared" si="11"/>
        <v>0.10799999999999998</v>
      </c>
      <c r="P146" s="157" t="s">
        <v>73</v>
      </c>
      <c r="Q146" s="12"/>
      <c r="R146" s="12" t="s">
        <v>23</v>
      </c>
      <c r="S146" s="12"/>
      <c r="T146" s="143" t="s">
        <v>32</v>
      </c>
      <c r="U146" s="176"/>
    </row>
    <row r="147" spans="2:21" ht="15.75" customHeight="1" x14ac:dyDescent="0.2">
      <c r="B147" s="194"/>
      <c r="C147" s="182"/>
      <c r="D147" s="11" t="s">
        <v>51</v>
      </c>
      <c r="E147" s="11" t="s">
        <v>28</v>
      </c>
      <c r="F147" s="147">
        <v>0.25</v>
      </c>
      <c r="G147" s="12" t="s">
        <v>20</v>
      </c>
      <c r="H147" s="15" t="s">
        <v>21</v>
      </c>
      <c r="I147" s="14">
        <v>1</v>
      </c>
      <c r="J147" s="14">
        <v>20</v>
      </c>
      <c r="K147" s="165">
        <v>6</v>
      </c>
      <c r="L147" s="165">
        <f t="shared" si="9"/>
        <v>1.5</v>
      </c>
      <c r="M147" s="165">
        <f t="shared" si="8"/>
        <v>30</v>
      </c>
      <c r="N147" s="165">
        <f t="shared" si="10"/>
        <v>1.5E-3</v>
      </c>
      <c r="O147" s="165">
        <f t="shared" si="11"/>
        <v>0.03</v>
      </c>
      <c r="P147" s="157" t="s">
        <v>73</v>
      </c>
      <c r="Q147" s="12"/>
      <c r="R147" s="12" t="s">
        <v>23</v>
      </c>
      <c r="S147" s="12"/>
      <c r="T147" s="143" t="s">
        <v>32</v>
      </c>
      <c r="U147" s="176"/>
    </row>
    <row r="148" spans="2:21" ht="15.75" customHeight="1" x14ac:dyDescent="0.2">
      <c r="B148" s="194"/>
      <c r="C148" s="125" t="s">
        <v>119</v>
      </c>
      <c r="D148" s="11" t="s">
        <v>33</v>
      </c>
      <c r="E148" s="11" t="s">
        <v>114</v>
      </c>
      <c r="F148" s="147">
        <v>0.13</v>
      </c>
      <c r="G148" s="12" t="s">
        <v>20</v>
      </c>
      <c r="H148" s="15" t="s">
        <v>21</v>
      </c>
      <c r="I148" s="14">
        <v>12</v>
      </c>
      <c r="J148" s="14">
        <v>20</v>
      </c>
      <c r="K148" s="165">
        <v>5</v>
      </c>
      <c r="L148" s="165">
        <f t="shared" si="9"/>
        <v>7.8000000000000007</v>
      </c>
      <c r="M148" s="165">
        <f t="shared" si="8"/>
        <v>156</v>
      </c>
      <c r="N148" s="165">
        <f t="shared" si="10"/>
        <v>7.8000000000000005E-3</v>
      </c>
      <c r="O148" s="165">
        <f t="shared" si="11"/>
        <v>0.156</v>
      </c>
      <c r="P148" s="157" t="s">
        <v>73</v>
      </c>
      <c r="Q148" s="12"/>
      <c r="R148" s="12" t="s">
        <v>23</v>
      </c>
      <c r="S148" s="12"/>
      <c r="T148" s="143" t="s">
        <v>32</v>
      </c>
      <c r="U148" s="176"/>
    </row>
    <row r="149" spans="2:21" ht="15.75" customHeight="1" x14ac:dyDescent="0.2">
      <c r="B149" s="194"/>
      <c r="C149" s="126"/>
      <c r="D149" s="11" t="s">
        <v>95</v>
      </c>
      <c r="E149" s="11" t="s">
        <v>82</v>
      </c>
      <c r="F149" s="147">
        <v>0.22</v>
      </c>
      <c r="G149" s="12" t="s">
        <v>20</v>
      </c>
      <c r="H149" s="15" t="s">
        <v>21</v>
      </c>
      <c r="I149" s="14">
        <v>1</v>
      </c>
      <c r="J149" s="14">
        <v>20</v>
      </c>
      <c r="K149" s="165">
        <v>3</v>
      </c>
      <c r="L149" s="165">
        <f t="shared" si="9"/>
        <v>0.66</v>
      </c>
      <c r="M149" s="165">
        <f t="shared" si="8"/>
        <v>13.200000000000001</v>
      </c>
      <c r="N149" s="165">
        <f t="shared" si="10"/>
        <v>6.6E-4</v>
      </c>
      <c r="O149" s="165">
        <f t="shared" si="11"/>
        <v>1.3200000000000002E-2</v>
      </c>
      <c r="P149" s="157" t="s">
        <v>73</v>
      </c>
      <c r="Q149" s="12"/>
      <c r="R149" s="12" t="s">
        <v>23</v>
      </c>
      <c r="S149" s="12"/>
      <c r="T149" s="143" t="s">
        <v>32</v>
      </c>
      <c r="U149" s="176"/>
    </row>
    <row r="150" spans="2:21" ht="15.75" customHeight="1" x14ac:dyDescent="0.2">
      <c r="B150" s="194"/>
      <c r="C150" s="127"/>
      <c r="D150" s="11" t="s">
        <v>51</v>
      </c>
      <c r="E150" s="11" t="s">
        <v>115</v>
      </c>
      <c r="F150" s="147">
        <v>0.18</v>
      </c>
      <c r="G150" s="12" t="s">
        <v>20</v>
      </c>
      <c r="H150" s="15" t="s">
        <v>21</v>
      </c>
      <c r="I150" s="14">
        <v>5</v>
      </c>
      <c r="J150" s="14">
        <v>20</v>
      </c>
      <c r="K150" s="165">
        <v>6</v>
      </c>
      <c r="L150" s="165">
        <f t="shared" si="9"/>
        <v>5.3999999999999995</v>
      </c>
      <c r="M150" s="165">
        <f t="shared" si="8"/>
        <v>107.99999999999999</v>
      </c>
      <c r="N150" s="165">
        <f t="shared" si="10"/>
        <v>5.3999999999999994E-3</v>
      </c>
      <c r="O150" s="165">
        <f t="shared" si="11"/>
        <v>0.10799999999999998</v>
      </c>
      <c r="P150" s="157" t="s">
        <v>73</v>
      </c>
      <c r="Q150" s="12"/>
      <c r="R150" s="12" t="s">
        <v>23</v>
      </c>
      <c r="S150" s="12"/>
      <c r="T150" s="143" t="s">
        <v>32</v>
      </c>
      <c r="U150" s="177"/>
    </row>
    <row r="151" spans="2:21" ht="15.75" customHeight="1" x14ac:dyDescent="0.2">
      <c r="B151" s="194"/>
      <c r="C151" s="116" t="s">
        <v>120</v>
      </c>
      <c r="D151" s="11" t="s">
        <v>33</v>
      </c>
      <c r="E151" s="11" t="s">
        <v>114</v>
      </c>
      <c r="F151" s="147">
        <v>0.13</v>
      </c>
      <c r="G151" s="12" t="s">
        <v>20</v>
      </c>
      <c r="H151" s="15" t="s">
        <v>21</v>
      </c>
      <c r="I151" s="14">
        <v>3</v>
      </c>
      <c r="J151" s="14">
        <v>20</v>
      </c>
      <c r="K151" s="165">
        <v>8</v>
      </c>
      <c r="L151" s="165">
        <f t="shared" si="9"/>
        <v>3.12</v>
      </c>
      <c r="M151" s="165">
        <f t="shared" si="8"/>
        <v>62.400000000000006</v>
      </c>
      <c r="N151" s="165">
        <f t="shared" si="10"/>
        <v>3.1199999999999999E-3</v>
      </c>
      <c r="O151" s="165">
        <f t="shared" si="11"/>
        <v>6.2400000000000004E-2</v>
      </c>
      <c r="P151" s="157" t="s">
        <v>73</v>
      </c>
      <c r="Q151" s="12"/>
      <c r="R151" s="12"/>
      <c r="S151" s="12" t="s">
        <v>23</v>
      </c>
      <c r="T151" s="143" t="s">
        <v>24</v>
      </c>
      <c r="U151" s="187" t="s">
        <v>121</v>
      </c>
    </row>
    <row r="152" spans="2:21" ht="15.75" customHeight="1" x14ac:dyDescent="0.2">
      <c r="B152" s="194"/>
      <c r="C152" s="117"/>
      <c r="D152" s="11" t="s">
        <v>30</v>
      </c>
      <c r="E152" s="11" t="s">
        <v>122</v>
      </c>
      <c r="F152" s="149">
        <v>0.7</v>
      </c>
      <c r="G152" s="12" t="s">
        <v>20</v>
      </c>
      <c r="H152" s="15" t="s">
        <v>21</v>
      </c>
      <c r="I152" s="14">
        <v>1</v>
      </c>
      <c r="J152" s="14">
        <v>20</v>
      </c>
      <c r="K152" s="165">
        <v>1</v>
      </c>
      <c r="L152" s="165">
        <f t="shared" si="9"/>
        <v>0.7</v>
      </c>
      <c r="M152" s="165">
        <f t="shared" si="8"/>
        <v>14</v>
      </c>
      <c r="N152" s="165">
        <f t="shared" si="10"/>
        <v>6.9999999999999999E-4</v>
      </c>
      <c r="O152" s="165">
        <f t="shared" si="11"/>
        <v>1.4E-2</v>
      </c>
      <c r="P152" s="157" t="s">
        <v>73</v>
      </c>
      <c r="Q152" s="12" t="s">
        <v>23</v>
      </c>
      <c r="R152" s="12"/>
      <c r="S152" s="12"/>
      <c r="T152" s="143" t="s">
        <v>24</v>
      </c>
      <c r="U152" s="188"/>
    </row>
    <row r="153" spans="2:21" ht="15.75" customHeight="1" x14ac:dyDescent="0.2">
      <c r="B153" s="194"/>
      <c r="C153" s="117"/>
      <c r="D153" s="11" t="s">
        <v>27</v>
      </c>
      <c r="E153" s="11" t="s">
        <v>123</v>
      </c>
      <c r="F153" s="147">
        <f>622/1000</f>
        <v>0.622</v>
      </c>
      <c r="G153" s="12" t="s">
        <v>20</v>
      </c>
      <c r="H153" s="15" t="s">
        <v>21</v>
      </c>
      <c r="I153" s="14">
        <v>1</v>
      </c>
      <c r="J153" s="14">
        <v>20</v>
      </c>
      <c r="K153" s="165">
        <v>1</v>
      </c>
      <c r="L153" s="165">
        <f t="shared" si="9"/>
        <v>0.622</v>
      </c>
      <c r="M153" s="165">
        <f t="shared" si="8"/>
        <v>12.44</v>
      </c>
      <c r="N153" s="165">
        <f t="shared" si="10"/>
        <v>6.2200000000000005E-4</v>
      </c>
      <c r="O153" s="165">
        <f t="shared" si="11"/>
        <v>1.244E-2</v>
      </c>
      <c r="P153" s="157" t="s">
        <v>73</v>
      </c>
      <c r="Q153" s="12"/>
      <c r="R153" s="12"/>
      <c r="S153" s="12" t="s">
        <v>23</v>
      </c>
      <c r="T153" s="143" t="s">
        <v>24</v>
      </c>
      <c r="U153" s="188"/>
    </row>
    <row r="154" spans="2:21" ht="15.75" customHeight="1" x14ac:dyDescent="0.2">
      <c r="B154" s="194"/>
      <c r="C154" s="118"/>
      <c r="D154" s="11" t="s">
        <v>27</v>
      </c>
      <c r="E154" s="11" t="s">
        <v>28</v>
      </c>
      <c r="F154" s="147">
        <v>0.25</v>
      </c>
      <c r="G154" s="12" t="s">
        <v>20</v>
      </c>
      <c r="H154" s="15" t="s">
        <v>21</v>
      </c>
      <c r="I154" s="14">
        <v>2</v>
      </c>
      <c r="J154" s="14">
        <v>20</v>
      </c>
      <c r="K154" s="165">
        <v>8</v>
      </c>
      <c r="L154" s="165">
        <f t="shared" si="9"/>
        <v>4</v>
      </c>
      <c r="M154" s="165">
        <f t="shared" si="8"/>
        <v>80</v>
      </c>
      <c r="N154" s="165">
        <f t="shared" si="10"/>
        <v>4.0000000000000001E-3</v>
      </c>
      <c r="O154" s="165">
        <f t="shared" si="11"/>
        <v>0.08</v>
      </c>
      <c r="P154" s="157" t="s">
        <v>73</v>
      </c>
      <c r="Q154" s="12"/>
      <c r="R154" s="12"/>
      <c r="S154" s="12" t="s">
        <v>23</v>
      </c>
      <c r="T154" s="143" t="s">
        <v>24</v>
      </c>
      <c r="U154" s="189"/>
    </row>
    <row r="155" spans="2:21" ht="15.75" customHeight="1" x14ac:dyDescent="0.2">
      <c r="B155" s="194"/>
      <c r="C155" s="116" t="s">
        <v>124</v>
      </c>
      <c r="D155" s="11" t="s">
        <v>33</v>
      </c>
      <c r="E155" s="11" t="s">
        <v>114</v>
      </c>
      <c r="F155" s="147">
        <v>0.75</v>
      </c>
      <c r="G155" s="12" t="s">
        <v>20</v>
      </c>
      <c r="H155" s="15" t="s">
        <v>21</v>
      </c>
      <c r="I155" s="14">
        <v>3</v>
      </c>
      <c r="J155" s="14">
        <v>20</v>
      </c>
      <c r="K155" s="165">
        <v>8</v>
      </c>
      <c r="L155" s="165">
        <f t="shared" si="9"/>
        <v>18</v>
      </c>
      <c r="M155" s="165">
        <f t="shared" si="8"/>
        <v>360</v>
      </c>
      <c r="N155" s="165">
        <f t="shared" si="10"/>
        <v>1.7999999999999999E-2</v>
      </c>
      <c r="O155" s="165">
        <f t="shared" si="11"/>
        <v>0.36</v>
      </c>
      <c r="P155" s="157" t="s">
        <v>73</v>
      </c>
      <c r="Q155" s="12"/>
      <c r="R155" s="12"/>
      <c r="S155" s="12" t="s">
        <v>23</v>
      </c>
      <c r="T155" s="143" t="s">
        <v>24</v>
      </c>
      <c r="U155" s="175" t="s">
        <v>125</v>
      </c>
    </row>
    <row r="156" spans="2:21" ht="15.75" customHeight="1" x14ac:dyDescent="0.2">
      <c r="B156" s="194"/>
      <c r="C156" s="117"/>
      <c r="D156" s="11" t="s">
        <v>27</v>
      </c>
      <c r="E156" s="11" t="s">
        <v>123</v>
      </c>
      <c r="F156" s="147">
        <f>622/1000</f>
        <v>0.622</v>
      </c>
      <c r="G156" s="12" t="s">
        <v>20</v>
      </c>
      <c r="H156" s="15" t="s">
        <v>21</v>
      </c>
      <c r="I156" s="14">
        <v>1</v>
      </c>
      <c r="J156" s="14">
        <v>20</v>
      </c>
      <c r="K156" s="165">
        <v>2</v>
      </c>
      <c r="L156" s="165">
        <f t="shared" si="9"/>
        <v>1.244</v>
      </c>
      <c r="M156" s="165">
        <f t="shared" si="8"/>
        <v>24.88</v>
      </c>
      <c r="N156" s="165">
        <f t="shared" si="10"/>
        <v>1.2440000000000001E-3</v>
      </c>
      <c r="O156" s="165">
        <f t="shared" si="11"/>
        <v>2.4879999999999999E-2</v>
      </c>
      <c r="P156" s="157" t="s">
        <v>73</v>
      </c>
      <c r="Q156" s="12"/>
      <c r="R156" s="12"/>
      <c r="S156" s="12" t="s">
        <v>23</v>
      </c>
      <c r="T156" s="143" t="s">
        <v>24</v>
      </c>
      <c r="U156" s="176"/>
    </row>
    <row r="157" spans="2:21" ht="15.75" customHeight="1" x14ac:dyDescent="0.2">
      <c r="B157" s="195"/>
      <c r="C157" s="118"/>
      <c r="D157" s="11" t="s">
        <v>27</v>
      </c>
      <c r="E157" s="11" t="s">
        <v>28</v>
      </c>
      <c r="F157" s="147">
        <f>250/1000</f>
        <v>0.25</v>
      </c>
      <c r="G157" s="12" t="s">
        <v>20</v>
      </c>
      <c r="H157" s="15" t="s">
        <v>21</v>
      </c>
      <c r="I157" s="14">
        <v>2</v>
      </c>
      <c r="J157" s="14">
        <v>20</v>
      </c>
      <c r="K157" s="165">
        <v>8</v>
      </c>
      <c r="L157" s="165">
        <f t="shared" si="9"/>
        <v>4</v>
      </c>
      <c r="M157" s="165">
        <f t="shared" si="8"/>
        <v>80</v>
      </c>
      <c r="N157" s="165">
        <f t="shared" si="10"/>
        <v>4.0000000000000001E-3</v>
      </c>
      <c r="O157" s="165">
        <f t="shared" si="11"/>
        <v>0.08</v>
      </c>
      <c r="P157" s="157" t="s">
        <v>73</v>
      </c>
      <c r="Q157" s="12"/>
      <c r="R157" s="12"/>
      <c r="S157" s="12" t="s">
        <v>23</v>
      </c>
      <c r="T157" s="143" t="s">
        <v>24</v>
      </c>
      <c r="U157" s="177"/>
    </row>
    <row r="158" spans="2:21" ht="15.75" customHeight="1" x14ac:dyDescent="0.2">
      <c r="B158" s="190" t="s">
        <v>126</v>
      </c>
      <c r="C158" s="125" t="s">
        <v>127</v>
      </c>
      <c r="D158" s="11" t="s">
        <v>33</v>
      </c>
      <c r="E158" s="11" t="s">
        <v>103</v>
      </c>
      <c r="F158" s="147">
        <v>0.13</v>
      </c>
      <c r="G158" s="12" t="s">
        <v>20</v>
      </c>
      <c r="H158" s="15" t="s">
        <v>21</v>
      </c>
      <c r="I158" s="14">
        <v>12</v>
      </c>
      <c r="J158" s="14">
        <v>20</v>
      </c>
      <c r="K158" s="165">
        <v>4</v>
      </c>
      <c r="L158" s="165">
        <f t="shared" si="9"/>
        <v>6.24</v>
      </c>
      <c r="M158" s="165">
        <f t="shared" si="8"/>
        <v>124.80000000000001</v>
      </c>
      <c r="N158" s="165">
        <f t="shared" si="10"/>
        <v>6.2399999999999999E-3</v>
      </c>
      <c r="O158" s="165">
        <f t="shared" si="11"/>
        <v>0.12480000000000001</v>
      </c>
      <c r="P158" s="157" t="s">
        <v>73</v>
      </c>
      <c r="Q158" s="12"/>
      <c r="R158" s="12" t="s">
        <v>23</v>
      </c>
      <c r="S158" s="12"/>
      <c r="T158" s="143" t="s">
        <v>32</v>
      </c>
      <c r="U158" s="160"/>
    </row>
    <row r="159" spans="2:21" ht="15.75" customHeight="1" x14ac:dyDescent="0.2">
      <c r="B159" s="191"/>
      <c r="C159" s="127"/>
      <c r="D159" s="11" t="s">
        <v>95</v>
      </c>
      <c r="E159" s="11" t="s">
        <v>82</v>
      </c>
      <c r="F159" s="147">
        <v>0.22</v>
      </c>
      <c r="G159" s="12" t="s">
        <v>20</v>
      </c>
      <c r="H159" s="15" t="s">
        <v>21</v>
      </c>
      <c r="I159" s="14">
        <v>1</v>
      </c>
      <c r="J159" s="14">
        <v>20</v>
      </c>
      <c r="K159" s="165">
        <v>3</v>
      </c>
      <c r="L159" s="165">
        <f t="shared" si="9"/>
        <v>0.66</v>
      </c>
      <c r="M159" s="165">
        <f t="shared" si="8"/>
        <v>13.200000000000001</v>
      </c>
      <c r="N159" s="165">
        <f t="shared" si="10"/>
        <v>6.6E-4</v>
      </c>
      <c r="O159" s="165">
        <f t="shared" si="11"/>
        <v>1.3200000000000002E-2</v>
      </c>
      <c r="P159" s="157" t="s">
        <v>73</v>
      </c>
      <c r="Q159" s="12"/>
      <c r="R159" s="12" t="s">
        <v>23</v>
      </c>
      <c r="S159" s="12"/>
      <c r="T159" s="143" t="s">
        <v>32</v>
      </c>
      <c r="U159" s="160"/>
    </row>
    <row r="160" spans="2:21" ht="15.75" customHeight="1" x14ac:dyDescent="0.2">
      <c r="B160" s="191"/>
      <c r="C160" s="125" t="s">
        <v>128</v>
      </c>
      <c r="D160" s="11" t="s">
        <v>33</v>
      </c>
      <c r="E160" s="11" t="s">
        <v>35</v>
      </c>
      <c r="F160" s="147">
        <v>0.13</v>
      </c>
      <c r="G160" s="12" t="s">
        <v>20</v>
      </c>
      <c r="H160" s="15" t="s">
        <v>21</v>
      </c>
      <c r="I160" s="14">
        <v>12</v>
      </c>
      <c r="J160" s="14">
        <v>20</v>
      </c>
      <c r="K160" s="165">
        <v>4</v>
      </c>
      <c r="L160" s="165">
        <f t="shared" si="9"/>
        <v>6.24</v>
      </c>
      <c r="M160" s="165">
        <f t="shared" si="8"/>
        <v>124.80000000000001</v>
      </c>
      <c r="N160" s="165">
        <f t="shared" si="10"/>
        <v>6.2399999999999999E-3</v>
      </c>
      <c r="O160" s="165">
        <f t="shared" si="11"/>
        <v>0.12480000000000001</v>
      </c>
      <c r="P160" s="157" t="s">
        <v>73</v>
      </c>
      <c r="Q160" s="12"/>
      <c r="R160" s="12" t="s">
        <v>23</v>
      </c>
      <c r="S160" s="12"/>
      <c r="T160" s="143" t="s">
        <v>32</v>
      </c>
      <c r="U160" s="160"/>
    </row>
    <row r="161" spans="2:21" ht="15.75" customHeight="1" x14ac:dyDescent="0.2">
      <c r="B161" s="191"/>
      <c r="C161" s="127"/>
      <c r="D161" s="11" t="s">
        <v>95</v>
      </c>
      <c r="E161" s="11" t="s">
        <v>82</v>
      </c>
      <c r="F161" s="147">
        <v>0.22</v>
      </c>
      <c r="G161" s="12" t="s">
        <v>20</v>
      </c>
      <c r="H161" s="15" t="s">
        <v>21</v>
      </c>
      <c r="I161" s="14">
        <v>1</v>
      </c>
      <c r="J161" s="14">
        <v>20</v>
      </c>
      <c r="K161" s="165">
        <v>3</v>
      </c>
      <c r="L161" s="165">
        <f t="shared" si="9"/>
        <v>0.66</v>
      </c>
      <c r="M161" s="165">
        <f t="shared" si="8"/>
        <v>13.200000000000001</v>
      </c>
      <c r="N161" s="165">
        <f t="shared" si="10"/>
        <v>6.6E-4</v>
      </c>
      <c r="O161" s="165">
        <f t="shared" si="11"/>
        <v>1.3200000000000002E-2</v>
      </c>
      <c r="P161" s="157" t="s">
        <v>73</v>
      </c>
      <c r="Q161" s="12"/>
      <c r="R161" s="12" t="s">
        <v>23</v>
      </c>
      <c r="S161" s="12"/>
      <c r="T161" s="143" t="s">
        <v>32</v>
      </c>
      <c r="U161" s="160"/>
    </row>
    <row r="162" spans="2:21" ht="15.75" customHeight="1" x14ac:dyDescent="0.2">
      <c r="B162" s="191"/>
      <c r="C162" s="125" t="s">
        <v>129</v>
      </c>
      <c r="D162" s="11" t="s">
        <v>33</v>
      </c>
      <c r="E162" s="11" t="s">
        <v>35</v>
      </c>
      <c r="F162" s="147">
        <v>0.13</v>
      </c>
      <c r="G162" s="12" t="s">
        <v>20</v>
      </c>
      <c r="H162" s="15" t="s">
        <v>21</v>
      </c>
      <c r="I162" s="14">
        <v>12</v>
      </c>
      <c r="J162" s="14">
        <v>20</v>
      </c>
      <c r="K162" s="165">
        <v>4</v>
      </c>
      <c r="L162" s="165">
        <f t="shared" si="9"/>
        <v>6.24</v>
      </c>
      <c r="M162" s="165">
        <f t="shared" si="8"/>
        <v>124.80000000000001</v>
      </c>
      <c r="N162" s="165">
        <f t="shared" si="10"/>
        <v>6.2399999999999999E-3</v>
      </c>
      <c r="O162" s="165">
        <f t="shared" si="11"/>
        <v>0.12480000000000001</v>
      </c>
      <c r="P162" s="157" t="s">
        <v>73</v>
      </c>
      <c r="Q162" s="12"/>
      <c r="R162" s="12" t="s">
        <v>23</v>
      </c>
      <c r="S162" s="12"/>
      <c r="T162" s="143" t="s">
        <v>32</v>
      </c>
      <c r="U162" s="160"/>
    </row>
    <row r="163" spans="2:21" ht="15.75" customHeight="1" x14ac:dyDescent="0.2">
      <c r="B163" s="191"/>
      <c r="C163" s="127"/>
      <c r="D163" s="11" t="s">
        <v>95</v>
      </c>
      <c r="E163" s="11" t="s">
        <v>82</v>
      </c>
      <c r="F163" s="147">
        <f>220/1000</f>
        <v>0.22</v>
      </c>
      <c r="G163" s="12" t="s">
        <v>20</v>
      </c>
      <c r="H163" s="15" t="s">
        <v>21</v>
      </c>
      <c r="I163" s="14">
        <v>1</v>
      </c>
      <c r="J163" s="14">
        <v>20</v>
      </c>
      <c r="K163" s="165">
        <v>3</v>
      </c>
      <c r="L163" s="165">
        <f t="shared" si="9"/>
        <v>0.66</v>
      </c>
      <c r="M163" s="165">
        <f t="shared" si="8"/>
        <v>13.200000000000001</v>
      </c>
      <c r="N163" s="165">
        <f t="shared" si="10"/>
        <v>6.6E-4</v>
      </c>
      <c r="O163" s="165">
        <f t="shared" si="11"/>
        <v>1.3200000000000002E-2</v>
      </c>
      <c r="P163" s="157" t="s">
        <v>73</v>
      </c>
      <c r="Q163" s="12"/>
      <c r="R163" s="12" t="s">
        <v>23</v>
      </c>
      <c r="S163" s="12"/>
      <c r="T163" s="143" t="s">
        <v>32</v>
      </c>
      <c r="U163" s="160"/>
    </row>
    <row r="164" spans="2:21" ht="15.75" customHeight="1" x14ac:dyDescent="0.2">
      <c r="B164" s="191"/>
      <c r="C164" s="180" t="s">
        <v>130</v>
      </c>
      <c r="D164" s="11" t="s">
        <v>33</v>
      </c>
      <c r="E164" s="11" t="s">
        <v>35</v>
      </c>
      <c r="F164" s="147">
        <v>0.13</v>
      </c>
      <c r="G164" s="12" t="s">
        <v>20</v>
      </c>
      <c r="H164" s="15" t="s">
        <v>21</v>
      </c>
      <c r="I164" s="14">
        <v>12</v>
      </c>
      <c r="J164" s="14">
        <v>20</v>
      </c>
      <c r="K164" s="165">
        <v>4</v>
      </c>
      <c r="L164" s="165">
        <f t="shared" si="9"/>
        <v>6.24</v>
      </c>
      <c r="M164" s="165">
        <f t="shared" si="8"/>
        <v>124.80000000000001</v>
      </c>
      <c r="N164" s="165">
        <f t="shared" si="10"/>
        <v>6.2399999999999999E-3</v>
      </c>
      <c r="O164" s="165">
        <f t="shared" si="11"/>
        <v>0.12480000000000001</v>
      </c>
      <c r="P164" s="157" t="s">
        <v>73</v>
      </c>
      <c r="Q164" s="12"/>
      <c r="R164" s="12" t="s">
        <v>23</v>
      </c>
      <c r="S164" s="12"/>
      <c r="T164" s="143" t="s">
        <v>32</v>
      </c>
      <c r="U164" s="160"/>
    </row>
    <row r="165" spans="2:21" ht="15.75" customHeight="1" x14ac:dyDescent="0.2">
      <c r="B165" s="191"/>
      <c r="C165" s="182"/>
      <c r="D165" s="11" t="s">
        <v>95</v>
      </c>
      <c r="E165" s="11" t="s">
        <v>82</v>
      </c>
      <c r="F165" s="147">
        <v>0.22</v>
      </c>
      <c r="G165" s="12" t="s">
        <v>20</v>
      </c>
      <c r="H165" s="15" t="s">
        <v>21</v>
      </c>
      <c r="I165" s="14">
        <v>1</v>
      </c>
      <c r="J165" s="14">
        <v>20</v>
      </c>
      <c r="K165" s="165">
        <v>3</v>
      </c>
      <c r="L165" s="165">
        <f t="shared" si="9"/>
        <v>0.66</v>
      </c>
      <c r="M165" s="165">
        <f t="shared" si="8"/>
        <v>13.200000000000001</v>
      </c>
      <c r="N165" s="165">
        <f t="shared" si="10"/>
        <v>6.6E-4</v>
      </c>
      <c r="O165" s="165">
        <f t="shared" si="11"/>
        <v>1.3200000000000002E-2</v>
      </c>
      <c r="P165" s="157" t="s">
        <v>73</v>
      </c>
      <c r="Q165" s="12"/>
      <c r="R165" s="12" t="s">
        <v>23</v>
      </c>
      <c r="S165" s="12"/>
      <c r="T165" s="143" t="s">
        <v>32</v>
      </c>
      <c r="U165" s="160"/>
    </row>
    <row r="166" spans="2:21" ht="15.75" customHeight="1" x14ac:dyDescent="0.2">
      <c r="B166" s="191"/>
      <c r="C166" s="178" t="s">
        <v>131</v>
      </c>
      <c r="D166" s="11" t="s">
        <v>33</v>
      </c>
      <c r="E166" s="11" t="s">
        <v>35</v>
      </c>
      <c r="F166" s="147">
        <v>0.13</v>
      </c>
      <c r="G166" s="12" t="s">
        <v>20</v>
      </c>
      <c r="H166" s="15" t="s">
        <v>21</v>
      </c>
      <c r="I166" s="14">
        <v>12</v>
      </c>
      <c r="J166" s="14">
        <v>20</v>
      </c>
      <c r="K166" s="165">
        <v>4</v>
      </c>
      <c r="L166" s="165">
        <f t="shared" si="9"/>
        <v>6.24</v>
      </c>
      <c r="M166" s="165">
        <f t="shared" si="8"/>
        <v>124.80000000000001</v>
      </c>
      <c r="N166" s="165">
        <f t="shared" si="10"/>
        <v>6.2399999999999999E-3</v>
      </c>
      <c r="O166" s="165">
        <f t="shared" si="11"/>
        <v>0.12480000000000001</v>
      </c>
      <c r="P166" s="157" t="s">
        <v>73</v>
      </c>
      <c r="Q166" s="12"/>
      <c r="R166" s="12" t="s">
        <v>23</v>
      </c>
      <c r="S166" s="12"/>
      <c r="T166" s="143" t="s">
        <v>32</v>
      </c>
      <c r="U166" s="160"/>
    </row>
    <row r="167" spans="2:21" ht="15.75" customHeight="1" x14ac:dyDescent="0.2">
      <c r="B167" s="192"/>
      <c r="C167" s="179"/>
      <c r="D167" s="11" t="s">
        <v>95</v>
      </c>
      <c r="E167" s="11" t="s">
        <v>82</v>
      </c>
      <c r="F167" s="147">
        <v>0.22</v>
      </c>
      <c r="G167" s="12" t="s">
        <v>20</v>
      </c>
      <c r="H167" s="15" t="s">
        <v>21</v>
      </c>
      <c r="I167" s="14">
        <v>1</v>
      </c>
      <c r="J167" s="14">
        <v>20</v>
      </c>
      <c r="K167" s="165">
        <v>3</v>
      </c>
      <c r="L167" s="165">
        <f t="shared" si="9"/>
        <v>0.66</v>
      </c>
      <c r="M167" s="165">
        <f t="shared" si="8"/>
        <v>13.200000000000001</v>
      </c>
      <c r="N167" s="165">
        <f t="shared" si="10"/>
        <v>6.6E-4</v>
      </c>
      <c r="O167" s="165">
        <f t="shared" si="11"/>
        <v>1.3200000000000002E-2</v>
      </c>
      <c r="P167" s="157" t="s">
        <v>73</v>
      </c>
      <c r="Q167" s="12"/>
      <c r="R167" s="12" t="s">
        <v>23</v>
      </c>
      <c r="S167" s="12"/>
      <c r="T167" s="143" t="s">
        <v>32</v>
      </c>
      <c r="U167" s="160"/>
    </row>
    <row r="168" spans="2:21" ht="15.75" customHeight="1" x14ac:dyDescent="0.2">
      <c r="B168" s="190" t="s">
        <v>132</v>
      </c>
      <c r="C168" s="180" t="s">
        <v>133</v>
      </c>
      <c r="D168" s="11" t="s">
        <v>33</v>
      </c>
      <c r="E168" s="11" t="s">
        <v>35</v>
      </c>
      <c r="F168" s="147">
        <v>0.13</v>
      </c>
      <c r="G168" s="12" t="s">
        <v>20</v>
      </c>
      <c r="H168" s="15" t="s">
        <v>21</v>
      </c>
      <c r="I168" s="14">
        <v>12</v>
      </c>
      <c r="J168" s="14">
        <v>20</v>
      </c>
      <c r="K168" s="165">
        <v>4</v>
      </c>
      <c r="L168" s="165">
        <f t="shared" si="9"/>
        <v>6.24</v>
      </c>
      <c r="M168" s="165">
        <f t="shared" si="8"/>
        <v>124.80000000000001</v>
      </c>
      <c r="N168" s="165">
        <f t="shared" si="10"/>
        <v>6.2399999999999999E-3</v>
      </c>
      <c r="O168" s="165">
        <f t="shared" si="11"/>
        <v>0.12480000000000001</v>
      </c>
      <c r="P168" s="157" t="s">
        <v>73</v>
      </c>
      <c r="Q168" s="12"/>
      <c r="R168" s="12" t="s">
        <v>23</v>
      </c>
      <c r="S168" s="12"/>
      <c r="T168" s="143" t="s">
        <v>32</v>
      </c>
      <c r="U168" s="160"/>
    </row>
    <row r="169" spans="2:21" ht="15.75" customHeight="1" x14ac:dyDescent="0.2">
      <c r="B169" s="191"/>
      <c r="C169" s="182"/>
      <c r="D169" s="11" t="s">
        <v>95</v>
      </c>
      <c r="E169" s="11" t="s">
        <v>82</v>
      </c>
      <c r="F169" s="147">
        <v>0.22</v>
      </c>
      <c r="G169" s="12" t="s">
        <v>20</v>
      </c>
      <c r="H169" s="15" t="s">
        <v>21</v>
      </c>
      <c r="I169" s="14">
        <v>1</v>
      </c>
      <c r="J169" s="14">
        <v>20</v>
      </c>
      <c r="K169" s="165">
        <v>3</v>
      </c>
      <c r="L169" s="165">
        <f t="shared" si="9"/>
        <v>0.66</v>
      </c>
      <c r="M169" s="165">
        <f t="shared" si="8"/>
        <v>13.200000000000001</v>
      </c>
      <c r="N169" s="165">
        <f t="shared" si="10"/>
        <v>6.6E-4</v>
      </c>
      <c r="O169" s="165">
        <f t="shared" si="11"/>
        <v>1.3200000000000002E-2</v>
      </c>
      <c r="P169" s="157" t="s">
        <v>73</v>
      </c>
      <c r="Q169" s="12"/>
      <c r="R169" s="12" t="s">
        <v>23</v>
      </c>
      <c r="S169" s="12"/>
      <c r="T169" s="143" t="s">
        <v>32</v>
      </c>
      <c r="U169" s="160"/>
    </row>
    <row r="170" spans="2:21" ht="15.75" customHeight="1" x14ac:dyDescent="0.2">
      <c r="B170" s="191"/>
      <c r="C170" s="180" t="s">
        <v>134</v>
      </c>
      <c r="D170" s="11" t="s">
        <v>33</v>
      </c>
      <c r="E170" s="11" t="s">
        <v>35</v>
      </c>
      <c r="F170" s="147">
        <v>0.13</v>
      </c>
      <c r="G170" s="12" t="s">
        <v>20</v>
      </c>
      <c r="H170" s="15" t="s">
        <v>21</v>
      </c>
      <c r="I170" s="14">
        <v>12</v>
      </c>
      <c r="J170" s="14">
        <v>20</v>
      </c>
      <c r="K170" s="165">
        <v>4</v>
      </c>
      <c r="L170" s="165">
        <f t="shared" si="9"/>
        <v>6.24</v>
      </c>
      <c r="M170" s="165">
        <f t="shared" si="8"/>
        <v>124.80000000000001</v>
      </c>
      <c r="N170" s="165">
        <f t="shared" si="10"/>
        <v>6.2399999999999999E-3</v>
      </c>
      <c r="O170" s="165">
        <f t="shared" si="11"/>
        <v>0.12480000000000001</v>
      </c>
      <c r="P170" s="157" t="s">
        <v>73</v>
      </c>
      <c r="Q170" s="12"/>
      <c r="R170" s="12" t="s">
        <v>23</v>
      </c>
      <c r="S170" s="12"/>
      <c r="T170" s="143" t="s">
        <v>32</v>
      </c>
      <c r="U170" s="160"/>
    </row>
    <row r="171" spans="2:21" ht="15.75" customHeight="1" x14ac:dyDescent="0.2">
      <c r="B171" s="191"/>
      <c r="C171" s="182"/>
      <c r="D171" s="11" t="s">
        <v>95</v>
      </c>
      <c r="E171" s="11" t="s">
        <v>82</v>
      </c>
      <c r="F171" s="147">
        <v>0.22</v>
      </c>
      <c r="G171" s="12" t="s">
        <v>20</v>
      </c>
      <c r="H171" s="15" t="s">
        <v>21</v>
      </c>
      <c r="I171" s="14">
        <v>1</v>
      </c>
      <c r="J171" s="14">
        <v>20</v>
      </c>
      <c r="K171" s="165">
        <v>3</v>
      </c>
      <c r="L171" s="165">
        <f t="shared" si="9"/>
        <v>0.66</v>
      </c>
      <c r="M171" s="165">
        <f t="shared" si="8"/>
        <v>13.200000000000001</v>
      </c>
      <c r="N171" s="165">
        <f t="shared" si="10"/>
        <v>6.6E-4</v>
      </c>
      <c r="O171" s="165">
        <f t="shared" si="11"/>
        <v>1.3200000000000002E-2</v>
      </c>
      <c r="P171" s="157" t="s">
        <v>73</v>
      </c>
      <c r="Q171" s="12"/>
      <c r="R171" s="12" t="s">
        <v>23</v>
      </c>
      <c r="S171" s="12"/>
      <c r="T171" s="143" t="s">
        <v>32</v>
      </c>
      <c r="U171" s="160"/>
    </row>
    <row r="172" spans="2:21" ht="15.75" customHeight="1" x14ac:dyDescent="0.2">
      <c r="B172" s="191"/>
      <c r="C172" s="180" t="s">
        <v>135</v>
      </c>
      <c r="D172" s="11" t="s">
        <v>33</v>
      </c>
      <c r="E172" s="11" t="s">
        <v>35</v>
      </c>
      <c r="F172" s="147">
        <v>0.13</v>
      </c>
      <c r="G172" s="12" t="s">
        <v>20</v>
      </c>
      <c r="H172" s="15" t="s">
        <v>21</v>
      </c>
      <c r="I172" s="14">
        <v>12</v>
      </c>
      <c r="J172" s="14">
        <v>20</v>
      </c>
      <c r="K172" s="165">
        <v>4</v>
      </c>
      <c r="L172" s="165">
        <f t="shared" si="9"/>
        <v>6.24</v>
      </c>
      <c r="M172" s="165">
        <f t="shared" si="8"/>
        <v>124.80000000000001</v>
      </c>
      <c r="N172" s="165">
        <f t="shared" si="10"/>
        <v>6.2399999999999999E-3</v>
      </c>
      <c r="O172" s="165">
        <f t="shared" si="11"/>
        <v>0.12480000000000001</v>
      </c>
      <c r="P172" s="157" t="s">
        <v>73</v>
      </c>
      <c r="Q172" s="12"/>
      <c r="R172" s="12" t="s">
        <v>23</v>
      </c>
      <c r="S172" s="12"/>
      <c r="T172" s="143" t="s">
        <v>32</v>
      </c>
      <c r="U172" s="160"/>
    </row>
    <row r="173" spans="2:21" ht="15.75" customHeight="1" x14ac:dyDescent="0.2">
      <c r="B173" s="191"/>
      <c r="C173" s="182"/>
      <c r="D173" s="11" t="s">
        <v>95</v>
      </c>
      <c r="E173" s="11" t="s">
        <v>82</v>
      </c>
      <c r="F173" s="147">
        <v>0.22</v>
      </c>
      <c r="G173" s="12" t="s">
        <v>20</v>
      </c>
      <c r="H173" s="15" t="s">
        <v>21</v>
      </c>
      <c r="I173" s="14">
        <v>1</v>
      </c>
      <c r="J173" s="14">
        <v>20</v>
      </c>
      <c r="K173" s="165">
        <v>3</v>
      </c>
      <c r="L173" s="165">
        <f t="shared" si="9"/>
        <v>0.66</v>
      </c>
      <c r="M173" s="165">
        <f t="shared" si="8"/>
        <v>13.200000000000001</v>
      </c>
      <c r="N173" s="165">
        <f t="shared" si="10"/>
        <v>6.6E-4</v>
      </c>
      <c r="O173" s="165">
        <f t="shared" si="11"/>
        <v>1.3200000000000002E-2</v>
      </c>
      <c r="P173" s="157" t="s">
        <v>73</v>
      </c>
      <c r="Q173" s="12"/>
      <c r="R173" s="12" t="s">
        <v>23</v>
      </c>
      <c r="S173" s="12"/>
      <c r="T173" s="143" t="s">
        <v>32</v>
      </c>
      <c r="U173" s="160"/>
    </row>
    <row r="174" spans="2:21" ht="15.75" customHeight="1" x14ac:dyDescent="0.2">
      <c r="B174" s="191"/>
      <c r="C174" s="180" t="s">
        <v>136</v>
      </c>
      <c r="D174" s="11" t="s">
        <v>33</v>
      </c>
      <c r="E174" s="11" t="s">
        <v>35</v>
      </c>
      <c r="F174" s="147">
        <v>0.13</v>
      </c>
      <c r="G174" s="12" t="s">
        <v>20</v>
      </c>
      <c r="H174" s="15" t="s">
        <v>21</v>
      </c>
      <c r="I174" s="14">
        <v>12</v>
      </c>
      <c r="J174" s="14">
        <v>20</v>
      </c>
      <c r="K174" s="165">
        <v>4</v>
      </c>
      <c r="L174" s="165">
        <f t="shared" si="9"/>
        <v>6.24</v>
      </c>
      <c r="M174" s="165">
        <f t="shared" si="8"/>
        <v>124.80000000000001</v>
      </c>
      <c r="N174" s="165">
        <f t="shared" si="10"/>
        <v>6.2399999999999999E-3</v>
      </c>
      <c r="O174" s="165">
        <f t="shared" si="11"/>
        <v>0.12480000000000001</v>
      </c>
      <c r="P174" s="157" t="s">
        <v>73</v>
      </c>
      <c r="Q174" s="12"/>
      <c r="R174" s="12" t="s">
        <v>23</v>
      </c>
      <c r="S174" s="12"/>
      <c r="T174" s="143" t="s">
        <v>32</v>
      </c>
      <c r="U174" s="160"/>
    </row>
    <row r="175" spans="2:21" ht="15.75" customHeight="1" x14ac:dyDescent="0.2">
      <c r="B175" s="192"/>
      <c r="C175" s="182"/>
      <c r="D175" s="11" t="s">
        <v>95</v>
      </c>
      <c r="E175" s="11" t="s">
        <v>82</v>
      </c>
      <c r="F175" s="147">
        <v>0.22</v>
      </c>
      <c r="G175" s="12" t="s">
        <v>20</v>
      </c>
      <c r="H175" s="15" t="s">
        <v>21</v>
      </c>
      <c r="I175" s="14">
        <v>1</v>
      </c>
      <c r="J175" s="14">
        <v>20</v>
      </c>
      <c r="K175" s="165">
        <v>3</v>
      </c>
      <c r="L175" s="165">
        <f t="shared" si="9"/>
        <v>0.66</v>
      </c>
      <c r="M175" s="165">
        <f t="shared" si="8"/>
        <v>13.200000000000001</v>
      </c>
      <c r="N175" s="165">
        <f t="shared" si="10"/>
        <v>6.6E-4</v>
      </c>
      <c r="O175" s="165">
        <f t="shared" si="11"/>
        <v>1.3200000000000002E-2</v>
      </c>
      <c r="P175" s="157" t="s">
        <v>73</v>
      </c>
      <c r="Q175" s="12"/>
      <c r="R175" s="12" t="s">
        <v>23</v>
      </c>
      <c r="S175" s="12"/>
      <c r="T175" s="143" t="s">
        <v>32</v>
      </c>
      <c r="U175" s="160"/>
    </row>
    <row r="176" spans="2:21" ht="15.75" customHeight="1" x14ac:dyDescent="0.2">
      <c r="B176" s="190" t="s">
        <v>137</v>
      </c>
      <c r="C176" s="180" t="s">
        <v>138</v>
      </c>
      <c r="D176" s="11" t="s">
        <v>33</v>
      </c>
      <c r="E176" s="11" t="s">
        <v>35</v>
      </c>
      <c r="F176" s="147">
        <v>0.13</v>
      </c>
      <c r="G176" s="12" t="s">
        <v>20</v>
      </c>
      <c r="H176" s="15" t="s">
        <v>21</v>
      </c>
      <c r="I176" s="14">
        <v>12</v>
      </c>
      <c r="J176" s="14">
        <v>20</v>
      </c>
      <c r="K176" s="165">
        <v>4</v>
      </c>
      <c r="L176" s="165">
        <f t="shared" si="9"/>
        <v>6.24</v>
      </c>
      <c r="M176" s="165">
        <f t="shared" si="8"/>
        <v>124.80000000000001</v>
      </c>
      <c r="N176" s="165">
        <f t="shared" si="10"/>
        <v>6.2399999999999999E-3</v>
      </c>
      <c r="O176" s="165">
        <f t="shared" si="11"/>
        <v>0.12480000000000001</v>
      </c>
      <c r="P176" s="157" t="s">
        <v>73</v>
      </c>
      <c r="Q176" s="12"/>
      <c r="R176" s="12" t="s">
        <v>23</v>
      </c>
      <c r="S176" s="12"/>
      <c r="T176" s="143" t="s">
        <v>32</v>
      </c>
      <c r="U176" s="160"/>
    </row>
    <row r="177" spans="2:21" ht="15.75" customHeight="1" x14ac:dyDescent="0.2">
      <c r="B177" s="191"/>
      <c r="C177" s="182"/>
      <c r="D177" s="11" t="s">
        <v>95</v>
      </c>
      <c r="E177" s="11" t="s">
        <v>82</v>
      </c>
      <c r="F177" s="147">
        <v>0.22</v>
      </c>
      <c r="G177" s="12" t="s">
        <v>20</v>
      </c>
      <c r="H177" s="15" t="s">
        <v>21</v>
      </c>
      <c r="I177" s="14">
        <v>1</v>
      </c>
      <c r="J177" s="14">
        <v>20</v>
      </c>
      <c r="K177" s="165">
        <v>3</v>
      </c>
      <c r="L177" s="165">
        <f t="shared" si="9"/>
        <v>0.66</v>
      </c>
      <c r="M177" s="165">
        <f t="shared" si="8"/>
        <v>13.200000000000001</v>
      </c>
      <c r="N177" s="165">
        <f t="shared" si="10"/>
        <v>6.6E-4</v>
      </c>
      <c r="O177" s="165">
        <f t="shared" si="11"/>
        <v>1.3200000000000002E-2</v>
      </c>
      <c r="P177" s="157" t="s">
        <v>73</v>
      </c>
      <c r="Q177" s="12"/>
      <c r="R177" s="12" t="s">
        <v>23</v>
      </c>
      <c r="S177" s="12"/>
      <c r="T177" s="143" t="s">
        <v>32</v>
      </c>
      <c r="U177" s="160"/>
    </row>
    <row r="178" spans="2:21" ht="15.75" customHeight="1" x14ac:dyDescent="0.2">
      <c r="B178" s="191"/>
      <c r="C178" s="180" t="s">
        <v>139</v>
      </c>
      <c r="D178" s="11" t="s">
        <v>33</v>
      </c>
      <c r="E178" s="11" t="s">
        <v>35</v>
      </c>
      <c r="F178" s="147">
        <v>0.13</v>
      </c>
      <c r="G178" s="12" t="s">
        <v>20</v>
      </c>
      <c r="H178" s="15" t="s">
        <v>21</v>
      </c>
      <c r="I178" s="14">
        <v>12</v>
      </c>
      <c r="J178" s="14">
        <v>20</v>
      </c>
      <c r="K178" s="165">
        <v>4</v>
      </c>
      <c r="L178" s="165">
        <f t="shared" si="9"/>
        <v>6.24</v>
      </c>
      <c r="M178" s="165">
        <f t="shared" si="8"/>
        <v>124.80000000000001</v>
      </c>
      <c r="N178" s="165">
        <f t="shared" si="10"/>
        <v>6.2399999999999999E-3</v>
      </c>
      <c r="O178" s="165">
        <f t="shared" si="11"/>
        <v>0.12480000000000001</v>
      </c>
      <c r="P178" s="157" t="s">
        <v>73</v>
      </c>
      <c r="Q178" s="12"/>
      <c r="R178" s="12" t="s">
        <v>23</v>
      </c>
      <c r="S178" s="12"/>
      <c r="T178" s="143" t="s">
        <v>32</v>
      </c>
      <c r="U178" s="160"/>
    </row>
    <row r="179" spans="2:21" ht="15.75" customHeight="1" x14ac:dyDescent="0.2">
      <c r="B179" s="191"/>
      <c r="C179" s="182"/>
      <c r="D179" s="11" t="s">
        <v>95</v>
      </c>
      <c r="E179" s="11" t="s">
        <v>82</v>
      </c>
      <c r="F179" s="147">
        <v>0.22</v>
      </c>
      <c r="G179" s="12" t="s">
        <v>20</v>
      </c>
      <c r="H179" s="15" t="s">
        <v>21</v>
      </c>
      <c r="I179" s="14">
        <v>1</v>
      </c>
      <c r="J179" s="14">
        <v>20</v>
      </c>
      <c r="K179" s="165">
        <v>3</v>
      </c>
      <c r="L179" s="165">
        <f t="shared" si="9"/>
        <v>0.66</v>
      </c>
      <c r="M179" s="165">
        <f t="shared" si="8"/>
        <v>13.200000000000001</v>
      </c>
      <c r="N179" s="165">
        <f t="shared" si="10"/>
        <v>6.6E-4</v>
      </c>
      <c r="O179" s="165">
        <f t="shared" si="11"/>
        <v>1.3200000000000002E-2</v>
      </c>
      <c r="P179" s="157" t="s">
        <v>73</v>
      </c>
      <c r="Q179" s="12"/>
      <c r="R179" s="12" t="s">
        <v>23</v>
      </c>
      <c r="S179" s="12"/>
      <c r="T179" s="143" t="s">
        <v>32</v>
      </c>
      <c r="U179" s="160"/>
    </row>
    <row r="180" spans="2:21" ht="15.75" customHeight="1" x14ac:dyDescent="0.2">
      <c r="B180" s="191"/>
      <c r="C180" s="180" t="s">
        <v>140</v>
      </c>
      <c r="D180" s="11" t="s">
        <v>33</v>
      </c>
      <c r="E180" s="11" t="s">
        <v>35</v>
      </c>
      <c r="F180" s="147">
        <v>0.13</v>
      </c>
      <c r="G180" s="12" t="s">
        <v>20</v>
      </c>
      <c r="H180" s="15" t="s">
        <v>21</v>
      </c>
      <c r="I180" s="14">
        <v>12</v>
      </c>
      <c r="J180" s="14">
        <v>20</v>
      </c>
      <c r="K180" s="165">
        <v>4</v>
      </c>
      <c r="L180" s="165">
        <f t="shared" si="9"/>
        <v>6.24</v>
      </c>
      <c r="M180" s="165">
        <f t="shared" si="8"/>
        <v>124.80000000000001</v>
      </c>
      <c r="N180" s="165">
        <f t="shared" si="10"/>
        <v>6.2399999999999999E-3</v>
      </c>
      <c r="O180" s="165">
        <f t="shared" si="11"/>
        <v>0.12480000000000001</v>
      </c>
      <c r="P180" s="157" t="s">
        <v>73</v>
      </c>
      <c r="Q180" s="12"/>
      <c r="R180" s="12" t="s">
        <v>23</v>
      </c>
      <c r="S180" s="12"/>
      <c r="T180" s="143" t="s">
        <v>32</v>
      </c>
      <c r="U180" s="160"/>
    </row>
    <row r="181" spans="2:21" ht="15.75" customHeight="1" x14ac:dyDescent="0.2">
      <c r="B181" s="191"/>
      <c r="C181" s="182"/>
      <c r="D181" s="11" t="s">
        <v>95</v>
      </c>
      <c r="E181" s="11" t="s">
        <v>82</v>
      </c>
      <c r="F181" s="147">
        <v>0.22</v>
      </c>
      <c r="G181" s="12" t="s">
        <v>20</v>
      </c>
      <c r="H181" s="15" t="s">
        <v>21</v>
      </c>
      <c r="I181" s="14">
        <v>1</v>
      </c>
      <c r="J181" s="14">
        <v>20</v>
      </c>
      <c r="K181" s="165">
        <v>3</v>
      </c>
      <c r="L181" s="165">
        <f t="shared" si="9"/>
        <v>0.66</v>
      </c>
      <c r="M181" s="165">
        <f t="shared" si="8"/>
        <v>13.200000000000001</v>
      </c>
      <c r="N181" s="165">
        <f t="shared" si="10"/>
        <v>6.6E-4</v>
      </c>
      <c r="O181" s="165">
        <f t="shared" si="11"/>
        <v>1.3200000000000002E-2</v>
      </c>
      <c r="P181" s="157" t="s">
        <v>73</v>
      </c>
      <c r="Q181" s="12"/>
      <c r="R181" s="12" t="s">
        <v>23</v>
      </c>
      <c r="S181" s="12"/>
      <c r="T181" s="143" t="s">
        <v>32</v>
      </c>
      <c r="U181" s="160"/>
    </row>
    <row r="182" spans="2:21" ht="15.75" customHeight="1" x14ac:dyDescent="0.2">
      <c r="B182" s="191"/>
      <c r="C182" s="180" t="s">
        <v>141</v>
      </c>
      <c r="D182" s="11" t="s">
        <v>33</v>
      </c>
      <c r="E182" s="11" t="s">
        <v>35</v>
      </c>
      <c r="F182" s="147">
        <v>0.13</v>
      </c>
      <c r="G182" s="12" t="s">
        <v>20</v>
      </c>
      <c r="H182" s="15" t="s">
        <v>21</v>
      </c>
      <c r="I182" s="14">
        <v>12</v>
      </c>
      <c r="J182" s="14">
        <v>24</v>
      </c>
      <c r="K182" s="165">
        <v>4</v>
      </c>
      <c r="L182" s="165">
        <f t="shared" si="9"/>
        <v>6.24</v>
      </c>
      <c r="M182" s="165">
        <f t="shared" si="8"/>
        <v>149.76</v>
      </c>
      <c r="N182" s="165">
        <f t="shared" si="10"/>
        <v>6.2399999999999999E-3</v>
      </c>
      <c r="O182" s="165">
        <f t="shared" si="11"/>
        <v>0.14976</v>
      </c>
      <c r="P182" s="157" t="s">
        <v>73</v>
      </c>
      <c r="Q182" s="12"/>
      <c r="R182" s="12" t="s">
        <v>23</v>
      </c>
      <c r="S182" s="12"/>
      <c r="T182" s="143" t="s">
        <v>32</v>
      </c>
      <c r="U182" s="160"/>
    </row>
    <row r="183" spans="2:21" ht="15.75" customHeight="1" x14ac:dyDescent="0.2">
      <c r="B183" s="191"/>
      <c r="C183" s="182"/>
      <c r="D183" s="11" t="s">
        <v>95</v>
      </c>
      <c r="E183" s="11" t="s">
        <v>82</v>
      </c>
      <c r="F183" s="147">
        <v>0.22</v>
      </c>
      <c r="G183" s="12" t="s">
        <v>20</v>
      </c>
      <c r="H183" s="15" t="s">
        <v>21</v>
      </c>
      <c r="I183" s="14">
        <v>1</v>
      </c>
      <c r="J183" s="14">
        <v>24</v>
      </c>
      <c r="K183" s="165">
        <v>3</v>
      </c>
      <c r="L183" s="165">
        <f t="shared" si="9"/>
        <v>0.66</v>
      </c>
      <c r="M183" s="165">
        <f t="shared" si="8"/>
        <v>15.84</v>
      </c>
      <c r="N183" s="165">
        <f t="shared" si="10"/>
        <v>6.6E-4</v>
      </c>
      <c r="O183" s="165">
        <f t="shared" si="11"/>
        <v>1.584E-2</v>
      </c>
      <c r="P183" s="157" t="s">
        <v>73</v>
      </c>
      <c r="Q183" s="12"/>
      <c r="R183" s="12" t="s">
        <v>23</v>
      </c>
      <c r="S183" s="12"/>
      <c r="T183" s="143" t="s">
        <v>32</v>
      </c>
      <c r="U183" s="160"/>
    </row>
    <row r="184" spans="2:21" ht="15.75" customHeight="1" x14ac:dyDescent="0.2">
      <c r="B184" s="191"/>
      <c r="C184" s="180" t="s">
        <v>142</v>
      </c>
      <c r="D184" s="11" t="s">
        <v>33</v>
      </c>
      <c r="E184" s="11" t="s">
        <v>35</v>
      </c>
      <c r="F184" s="147">
        <v>0.13</v>
      </c>
      <c r="G184" s="12" t="s">
        <v>20</v>
      </c>
      <c r="H184" s="15" t="s">
        <v>21</v>
      </c>
      <c r="I184" s="14">
        <v>12</v>
      </c>
      <c r="J184" s="14">
        <v>24</v>
      </c>
      <c r="K184" s="165">
        <v>4</v>
      </c>
      <c r="L184" s="165">
        <f t="shared" si="9"/>
        <v>6.24</v>
      </c>
      <c r="M184" s="165">
        <f t="shared" si="8"/>
        <v>149.76</v>
      </c>
      <c r="N184" s="165">
        <f t="shared" si="10"/>
        <v>6.2399999999999999E-3</v>
      </c>
      <c r="O184" s="165">
        <f t="shared" si="11"/>
        <v>0.14976</v>
      </c>
      <c r="P184" s="157" t="s">
        <v>73</v>
      </c>
      <c r="Q184" s="12"/>
      <c r="R184" s="12" t="s">
        <v>23</v>
      </c>
      <c r="S184" s="12"/>
      <c r="T184" s="143" t="s">
        <v>32</v>
      </c>
      <c r="U184" s="160"/>
    </row>
    <row r="185" spans="2:21" ht="15.75" customHeight="1" x14ac:dyDescent="0.2">
      <c r="B185" s="191"/>
      <c r="C185" s="182"/>
      <c r="D185" s="11" t="s">
        <v>95</v>
      </c>
      <c r="E185" s="11" t="s">
        <v>82</v>
      </c>
      <c r="F185" s="147">
        <v>0.22</v>
      </c>
      <c r="G185" s="12" t="s">
        <v>20</v>
      </c>
      <c r="H185" s="15" t="s">
        <v>21</v>
      </c>
      <c r="I185" s="14">
        <v>1</v>
      </c>
      <c r="J185" s="14">
        <v>24</v>
      </c>
      <c r="K185" s="165">
        <v>3</v>
      </c>
      <c r="L185" s="165">
        <f t="shared" si="9"/>
        <v>0.66</v>
      </c>
      <c r="M185" s="165">
        <f t="shared" si="8"/>
        <v>15.84</v>
      </c>
      <c r="N185" s="165">
        <f t="shared" si="10"/>
        <v>6.6E-4</v>
      </c>
      <c r="O185" s="165">
        <f t="shared" si="11"/>
        <v>1.584E-2</v>
      </c>
      <c r="P185" s="157" t="s">
        <v>73</v>
      </c>
      <c r="Q185" s="12"/>
      <c r="R185" s="12" t="s">
        <v>23</v>
      </c>
      <c r="S185" s="12"/>
      <c r="T185" s="143" t="s">
        <v>32</v>
      </c>
      <c r="U185" s="160"/>
    </row>
    <row r="186" spans="2:21" ht="15.75" customHeight="1" x14ac:dyDescent="0.2">
      <c r="B186" s="191"/>
      <c r="C186" s="180" t="s">
        <v>143</v>
      </c>
      <c r="D186" s="11" t="s">
        <v>33</v>
      </c>
      <c r="E186" s="11" t="s">
        <v>35</v>
      </c>
      <c r="F186" s="147">
        <v>0.13</v>
      </c>
      <c r="G186" s="12" t="s">
        <v>20</v>
      </c>
      <c r="H186" s="15" t="s">
        <v>21</v>
      </c>
      <c r="I186" s="14">
        <v>12</v>
      </c>
      <c r="J186" s="14">
        <v>24</v>
      </c>
      <c r="K186" s="165">
        <v>4</v>
      </c>
      <c r="L186" s="165">
        <f t="shared" si="9"/>
        <v>6.24</v>
      </c>
      <c r="M186" s="165">
        <f t="shared" si="8"/>
        <v>149.76</v>
      </c>
      <c r="N186" s="165">
        <f t="shared" si="10"/>
        <v>6.2399999999999999E-3</v>
      </c>
      <c r="O186" s="165">
        <f t="shared" si="11"/>
        <v>0.14976</v>
      </c>
      <c r="P186" s="157" t="s">
        <v>73</v>
      </c>
      <c r="Q186" s="12"/>
      <c r="R186" s="12" t="s">
        <v>23</v>
      </c>
      <c r="S186" s="12"/>
      <c r="T186" s="143" t="s">
        <v>32</v>
      </c>
      <c r="U186" s="160"/>
    </row>
    <row r="187" spans="2:21" ht="15.75" customHeight="1" x14ac:dyDescent="0.2">
      <c r="B187" s="191"/>
      <c r="C187" s="182"/>
      <c r="D187" s="11" t="s">
        <v>95</v>
      </c>
      <c r="E187" s="11" t="s">
        <v>82</v>
      </c>
      <c r="F187" s="147">
        <v>0.22</v>
      </c>
      <c r="G187" s="12" t="s">
        <v>20</v>
      </c>
      <c r="H187" s="15" t="s">
        <v>21</v>
      </c>
      <c r="I187" s="14">
        <v>1</v>
      </c>
      <c r="J187" s="14">
        <v>24</v>
      </c>
      <c r="K187" s="165">
        <v>3</v>
      </c>
      <c r="L187" s="165">
        <f t="shared" si="9"/>
        <v>0.66</v>
      </c>
      <c r="M187" s="165">
        <f t="shared" si="8"/>
        <v>15.84</v>
      </c>
      <c r="N187" s="165">
        <f t="shared" si="10"/>
        <v>6.6E-4</v>
      </c>
      <c r="O187" s="165">
        <f t="shared" si="11"/>
        <v>1.584E-2</v>
      </c>
      <c r="P187" s="157" t="s">
        <v>73</v>
      </c>
      <c r="Q187" s="12"/>
      <c r="R187" s="12" t="s">
        <v>23</v>
      </c>
      <c r="S187" s="12"/>
      <c r="T187" s="143" t="s">
        <v>32</v>
      </c>
      <c r="U187" s="160"/>
    </row>
    <row r="188" spans="2:21" ht="15.75" customHeight="1" x14ac:dyDescent="0.2">
      <c r="B188" s="192"/>
      <c r="C188" s="115" t="s">
        <v>144</v>
      </c>
      <c r="D188" s="11" t="s">
        <v>33</v>
      </c>
      <c r="E188" s="11" t="s">
        <v>35</v>
      </c>
      <c r="F188" s="147">
        <v>0.75</v>
      </c>
      <c r="G188" s="12" t="s">
        <v>20</v>
      </c>
      <c r="H188" s="15" t="s">
        <v>21</v>
      </c>
      <c r="I188" s="14">
        <v>14</v>
      </c>
      <c r="J188" s="14">
        <v>24</v>
      </c>
      <c r="K188" s="165">
        <v>4</v>
      </c>
      <c r="L188" s="165">
        <f t="shared" si="9"/>
        <v>42</v>
      </c>
      <c r="M188" s="165">
        <f t="shared" si="8"/>
        <v>1008</v>
      </c>
      <c r="N188" s="165">
        <f t="shared" si="10"/>
        <v>4.2000000000000003E-2</v>
      </c>
      <c r="O188" s="165">
        <f t="shared" si="11"/>
        <v>1.008</v>
      </c>
      <c r="P188" s="157" t="s">
        <v>73</v>
      </c>
      <c r="Q188" s="12" t="s">
        <v>23</v>
      </c>
      <c r="R188" s="12"/>
      <c r="S188" s="12"/>
      <c r="T188" s="143" t="s">
        <v>32</v>
      </c>
      <c r="U188" s="160"/>
    </row>
    <row r="189" spans="2:21" ht="15.75" customHeight="1" x14ac:dyDescent="0.2">
      <c r="B189" s="190" t="s">
        <v>145</v>
      </c>
      <c r="C189" s="178" t="s">
        <v>146</v>
      </c>
      <c r="D189" s="11" t="s">
        <v>33</v>
      </c>
      <c r="E189" s="11" t="s">
        <v>35</v>
      </c>
      <c r="F189" s="147">
        <v>0.75</v>
      </c>
      <c r="G189" s="12" t="s">
        <v>20</v>
      </c>
      <c r="H189" s="15" t="s">
        <v>21</v>
      </c>
      <c r="I189" s="14">
        <v>16</v>
      </c>
      <c r="J189" s="14">
        <v>20</v>
      </c>
      <c r="K189" s="165">
        <v>3</v>
      </c>
      <c r="L189" s="165">
        <f t="shared" si="9"/>
        <v>36</v>
      </c>
      <c r="M189" s="165">
        <f t="shared" si="8"/>
        <v>720</v>
      </c>
      <c r="N189" s="165">
        <f t="shared" si="10"/>
        <v>3.5999999999999997E-2</v>
      </c>
      <c r="O189" s="165">
        <f t="shared" si="11"/>
        <v>0.72</v>
      </c>
      <c r="P189" s="157" t="s">
        <v>73</v>
      </c>
      <c r="Q189" s="12"/>
      <c r="R189" s="12"/>
      <c r="S189" s="12" t="s">
        <v>23</v>
      </c>
      <c r="T189" s="143" t="s">
        <v>32</v>
      </c>
      <c r="U189" s="160"/>
    </row>
    <row r="190" spans="2:21" ht="15.75" customHeight="1" x14ac:dyDescent="0.2">
      <c r="B190" s="191"/>
      <c r="C190" s="183"/>
      <c r="D190" s="11" t="s">
        <v>95</v>
      </c>
      <c r="E190" s="11" t="s">
        <v>82</v>
      </c>
      <c r="F190" s="147">
        <v>0.22</v>
      </c>
      <c r="G190" s="12" t="s">
        <v>20</v>
      </c>
      <c r="H190" s="15" t="s">
        <v>21</v>
      </c>
      <c r="I190" s="14">
        <v>1</v>
      </c>
      <c r="J190" s="14">
        <v>20</v>
      </c>
      <c r="K190" s="165">
        <v>3</v>
      </c>
      <c r="L190" s="165">
        <f t="shared" si="9"/>
        <v>0.66</v>
      </c>
      <c r="M190" s="165">
        <f t="shared" si="8"/>
        <v>13.200000000000001</v>
      </c>
      <c r="N190" s="165">
        <f t="shared" si="10"/>
        <v>6.6E-4</v>
      </c>
      <c r="O190" s="165">
        <f t="shared" si="11"/>
        <v>1.3200000000000002E-2</v>
      </c>
      <c r="P190" s="157" t="s">
        <v>73</v>
      </c>
      <c r="Q190" s="12"/>
      <c r="R190" s="12"/>
      <c r="S190" s="12" t="s">
        <v>23</v>
      </c>
      <c r="T190" s="143" t="s">
        <v>32</v>
      </c>
      <c r="U190" s="160"/>
    </row>
    <row r="191" spans="2:21" ht="15.75" customHeight="1" x14ac:dyDescent="0.2">
      <c r="B191" s="191"/>
      <c r="C191" s="183"/>
      <c r="D191" s="11" t="s">
        <v>51</v>
      </c>
      <c r="E191" s="11" t="s">
        <v>147</v>
      </c>
      <c r="F191" s="147">
        <v>0.75</v>
      </c>
      <c r="G191" s="12" t="s">
        <v>20</v>
      </c>
      <c r="H191" s="15" t="s">
        <v>21</v>
      </c>
      <c r="I191" s="14">
        <v>6</v>
      </c>
      <c r="J191" s="14">
        <v>20</v>
      </c>
      <c r="K191" s="165">
        <v>2</v>
      </c>
      <c r="L191" s="165">
        <f t="shared" si="9"/>
        <v>9</v>
      </c>
      <c r="M191" s="165">
        <f t="shared" si="8"/>
        <v>180</v>
      </c>
      <c r="N191" s="165">
        <f t="shared" si="10"/>
        <v>8.9999999999999993E-3</v>
      </c>
      <c r="O191" s="165">
        <f t="shared" si="11"/>
        <v>0.18</v>
      </c>
      <c r="P191" s="157" t="s">
        <v>73</v>
      </c>
      <c r="Q191" s="12"/>
      <c r="R191" s="12" t="s">
        <v>23</v>
      </c>
      <c r="S191" s="12"/>
      <c r="T191" s="143" t="s">
        <v>32</v>
      </c>
      <c r="U191" s="160"/>
    </row>
    <row r="192" spans="2:21" ht="15.75" customHeight="1" x14ac:dyDescent="0.2">
      <c r="B192" s="191"/>
      <c r="C192" s="183"/>
      <c r="D192" s="11" t="s">
        <v>30</v>
      </c>
      <c r="E192" s="11" t="s">
        <v>31</v>
      </c>
      <c r="F192" s="147">
        <v>0.68</v>
      </c>
      <c r="G192" s="12" t="s">
        <v>20</v>
      </c>
      <c r="H192" s="15" t="s">
        <v>21</v>
      </c>
      <c r="I192" s="14">
        <v>2</v>
      </c>
      <c r="J192" s="14">
        <v>10</v>
      </c>
      <c r="K192" s="165">
        <v>2</v>
      </c>
      <c r="L192" s="165">
        <f t="shared" si="9"/>
        <v>2.72</v>
      </c>
      <c r="M192" s="165">
        <f t="shared" si="8"/>
        <v>27.200000000000003</v>
      </c>
      <c r="N192" s="165">
        <f t="shared" si="10"/>
        <v>2.7200000000000002E-3</v>
      </c>
      <c r="O192" s="165">
        <f t="shared" si="11"/>
        <v>2.7200000000000002E-2</v>
      </c>
      <c r="P192" s="157" t="s">
        <v>73</v>
      </c>
      <c r="Q192" s="12"/>
      <c r="R192" s="12" t="s">
        <v>23</v>
      </c>
      <c r="S192" s="12"/>
      <c r="T192" s="143" t="s">
        <v>32</v>
      </c>
      <c r="U192" s="160"/>
    </row>
    <row r="193" spans="2:21" ht="15.75" customHeight="1" x14ac:dyDescent="0.2">
      <c r="B193" s="191"/>
      <c r="C193" s="179"/>
      <c r="D193" s="11" t="s">
        <v>27</v>
      </c>
      <c r="E193" s="11" t="s">
        <v>28</v>
      </c>
      <c r="F193" s="147">
        <v>0.28499999999999998</v>
      </c>
      <c r="G193" s="12" t="s">
        <v>20</v>
      </c>
      <c r="H193" s="15" t="s">
        <v>21</v>
      </c>
      <c r="I193" s="14">
        <v>1</v>
      </c>
      <c r="J193" s="14">
        <v>20</v>
      </c>
      <c r="K193" s="165">
        <v>2</v>
      </c>
      <c r="L193" s="165">
        <f t="shared" si="9"/>
        <v>0.56999999999999995</v>
      </c>
      <c r="M193" s="165">
        <f t="shared" si="8"/>
        <v>11.399999999999999</v>
      </c>
      <c r="N193" s="165">
        <f t="shared" si="10"/>
        <v>5.6999999999999998E-4</v>
      </c>
      <c r="O193" s="165">
        <f t="shared" si="11"/>
        <v>1.1399999999999999E-2</v>
      </c>
      <c r="P193" s="157" t="s">
        <v>73</v>
      </c>
      <c r="Q193" s="12"/>
      <c r="R193" s="12"/>
      <c r="S193" s="12" t="s">
        <v>23</v>
      </c>
      <c r="T193" s="143" t="s">
        <v>32</v>
      </c>
      <c r="U193" s="160"/>
    </row>
    <row r="194" spans="2:21" ht="15.75" customHeight="1" x14ac:dyDescent="0.2">
      <c r="B194" s="191"/>
      <c r="C194" s="178" t="s">
        <v>148</v>
      </c>
      <c r="D194" s="11" t="s">
        <v>27</v>
      </c>
      <c r="E194" s="11" t="s">
        <v>28</v>
      </c>
      <c r="F194" s="147">
        <v>0.65</v>
      </c>
      <c r="G194" s="12" t="s">
        <v>20</v>
      </c>
      <c r="H194" s="15" t="s">
        <v>21</v>
      </c>
      <c r="I194" s="14">
        <v>24</v>
      </c>
      <c r="J194" s="14">
        <v>20</v>
      </c>
      <c r="K194" s="165">
        <v>4</v>
      </c>
      <c r="L194" s="165">
        <f t="shared" si="9"/>
        <v>62.400000000000006</v>
      </c>
      <c r="M194" s="165">
        <f t="shared" si="8"/>
        <v>1248</v>
      </c>
      <c r="N194" s="165">
        <f t="shared" si="10"/>
        <v>6.2400000000000004E-2</v>
      </c>
      <c r="O194" s="165">
        <f t="shared" si="11"/>
        <v>1.248</v>
      </c>
      <c r="P194" s="157" t="s">
        <v>73</v>
      </c>
      <c r="Q194" s="12"/>
      <c r="R194" s="12"/>
      <c r="S194" s="12" t="s">
        <v>23</v>
      </c>
      <c r="T194" s="143" t="s">
        <v>32</v>
      </c>
      <c r="U194" s="160"/>
    </row>
    <row r="195" spans="2:21" ht="15.75" customHeight="1" x14ac:dyDescent="0.2">
      <c r="B195" s="191"/>
      <c r="C195" s="179"/>
      <c r="D195" s="11" t="s">
        <v>33</v>
      </c>
      <c r="E195" s="11" t="s">
        <v>35</v>
      </c>
      <c r="F195" s="147">
        <v>0.13</v>
      </c>
      <c r="G195" s="12" t="s">
        <v>20</v>
      </c>
      <c r="H195" s="15" t="s">
        <v>21</v>
      </c>
      <c r="I195" s="14">
        <v>8</v>
      </c>
      <c r="J195" s="14">
        <v>20</v>
      </c>
      <c r="K195" s="165">
        <v>4</v>
      </c>
      <c r="L195" s="165">
        <f t="shared" si="9"/>
        <v>4.16</v>
      </c>
      <c r="M195" s="165">
        <f t="shared" si="8"/>
        <v>83.2</v>
      </c>
      <c r="N195" s="165">
        <f t="shared" si="10"/>
        <v>4.1600000000000005E-3</v>
      </c>
      <c r="O195" s="165">
        <f t="shared" si="11"/>
        <v>8.3199999999999996E-2</v>
      </c>
      <c r="P195" s="157" t="s">
        <v>73</v>
      </c>
      <c r="Q195" s="12"/>
      <c r="R195" s="12" t="s">
        <v>23</v>
      </c>
      <c r="S195" s="12"/>
      <c r="T195" s="143" t="s">
        <v>32</v>
      </c>
      <c r="U195" s="160"/>
    </row>
    <row r="196" spans="2:21" ht="15.75" customHeight="1" x14ac:dyDescent="0.2">
      <c r="B196" s="191"/>
      <c r="C196" s="180" t="s">
        <v>149</v>
      </c>
      <c r="D196" s="11" t="s">
        <v>27</v>
      </c>
      <c r="E196" s="11" t="s">
        <v>28</v>
      </c>
      <c r="F196" s="147">
        <v>0.65</v>
      </c>
      <c r="G196" s="12" t="s">
        <v>20</v>
      </c>
      <c r="H196" s="15" t="s">
        <v>21</v>
      </c>
      <c r="I196" s="14">
        <v>3</v>
      </c>
      <c r="J196" s="14">
        <v>20</v>
      </c>
      <c r="K196" s="165">
        <v>6</v>
      </c>
      <c r="L196" s="165">
        <f t="shared" si="9"/>
        <v>11.700000000000001</v>
      </c>
      <c r="M196" s="165">
        <f t="shared" ref="M196:M246" si="12">(F196)*(I196)*(K196)*(J196)</f>
        <v>234.00000000000003</v>
      </c>
      <c r="N196" s="165">
        <f t="shared" si="10"/>
        <v>1.17E-2</v>
      </c>
      <c r="O196" s="165">
        <f t="shared" si="11"/>
        <v>0.23400000000000004</v>
      </c>
      <c r="P196" s="157" t="s">
        <v>73</v>
      </c>
      <c r="Q196" s="12"/>
      <c r="R196" s="12"/>
      <c r="S196" s="12" t="s">
        <v>23</v>
      </c>
      <c r="T196" s="143" t="s">
        <v>32</v>
      </c>
      <c r="U196" s="160"/>
    </row>
    <row r="197" spans="2:21" ht="15.75" customHeight="1" x14ac:dyDescent="0.2">
      <c r="B197" s="191"/>
      <c r="C197" s="181"/>
      <c r="D197" s="11" t="s">
        <v>33</v>
      </c>
      <c r="E197" s="11" t="s">
        <v>35</v>
      </c>
      <c r="F197" s="147">
        <v>0.72</v>
      </c>
      <c r="G197" s="12" t="s">
        <v>20</v>
      </c>
      <c r="H197" s="15" t="s">
        <v>21</v>
      </c>
      <c r="I197" s="14">
        <v>4</v>
      </c>
      <c r="J197" s="14">
        <v>20</v>
      </c>
      <c r="K197" s="165">
        <v>4</v>
      </c>
      <c r="L197" s="165">
        <f t="shared" ref="L197:L260" si="13">F197*I197*K197</f>
        <v>11.52</v>
      </c>
      <c r="M197" s="165">
        <f t="shared" si="12"/>
        <v>230.39999999999998</v>
      </c>
      <c r="N197" s="165">
        <f t="shared" ref="N197:N260" si="14">L197/1000</f>
        <v>1.1519999999999999E-2</v>
      </c>
      <c r="O197" s="165">
        <f t="shared" ref="O197:O260" si="15">M197/1000</f>
        <v>0.23039999999999997</v>
      </c>
      <c r="P197" s="157" t="s">
        <v>73</v>
      </c>
      <c r="Q197" s="12"/>
      <c r="R197" s="12"/>
      <c r="S197" s="12" t="s">
        <v>23</v>
      </c>
      <c r="T197" s="143" t="s">
        <v>32</v>
      </c>
      <c r="U197" s="160"/>
    </row>
    <row r="198" spans="2:21" ht="15.75" customHeight="1" x14ac:dyDescent="0.2">
      <c r="B198" s="191"/>
      <c r="C198" s="181"/>
      <c r="D198" s="11" t="s">
        <v>30</v>
      </c>
      <c r="E198" s="11" t="s">
        <v>31</v>
      </c>
      <c r="F198" s="147">
        <v>0.15</v>
      </c>
      <c r="G198" s="12" t="s">
        <v>20</v>
      </c>
      <c r="H198" s="15" t="s">
        <v>21</v>
      </c>
      <c r="I198" s="14">
        <v>1</v>
      </c>
      <c r="J198" s="14">
        <v>20</v>
      </c>
      <c r="K198" s="165">
        <v>2</v>
      </c>
      <c r="L198" s="165">
        <f t="shared" si="13"/>
        <v>0.3</v>
      </c>
      <c r="M198" s="165">
        <f t="shared" si="12"/>
        <v>6</v>
      </c>
      <c r="N198" s="165">
        <f t="shared" si="14"/>
        <v>2.9999999999999997E-4</v>
      </c>
      <c r="O198" s="165">
        <f t="shared" si="15"/>
        <v>6.0000000000000001E-3</v>
      </c>
      <c r="P198" s="157" t="s">
        <v>73</v>
      </c>
      <c r="Q198" s="12"/>
      <c r="R198" s="12" t="s">
        <v>23</v>
      </c>
      <c r="S198" s="12"/>
      <c r="T198" s="143" t="s">
        <v>32</v>
      </c>
      <c r="U198" s="160"/>
    </row>
    <row r="199" spans="2:21" ht="15.75" customHeight="1" x14ac:dyDescent="0.2">
      <c r="B199" s="192"/>
      <c r="C199" s="182"/>
      <c r="D199" s="11" t="s">
        <v>51</v>
      </c>
      <c r="E199" s="11" t="s">
        <v>123</v>
      </c>
      <c r="F199" s="147">
        <v>0.51</v>
      </c>
      <c r="G199" s="12" t="s">
        <v>20</v>
      </c>
      <c r="H199" s="15" t="s">
        <v>21</v>
      </c>
      <c r="I199" s="14">
        <v>1</v>
      </c>
      <c r="J199" s="14">
        <v>20</v>
      </c>
      <c r="K199" s="165">
        <v>1</v>
      </c>
      <c r="L199" s="165">
        <f t="shared" si="13"/>
        <v>0.51</v>
      </c>
      <c r="M199" s="165">
        <f t="shared" si="12"/>
        <v>10.199999999999999</v>
      </c>
      <c r="N199" s="165">
        <f t="shared" si="14"/>
        <v>5.1000000000000004E-4</v>
      </c>
      <c r="O199" s="165">
        <f t="shared" si="15"/>
        <v>1.0199999999999999E-2</v>
      </c>
      <c r="P199" s="157" t="s">
        <v>73</v>
      </c>
      <c r="Q199" s="12"/>
      <c r="R199" s="12"/>
      <c r="S199" s="12" t="s">
        <v>23</v>
      </c>
      <c r="T199" s="143" t="s">
        <v>32</v>
      </c>
      <c r="U199" s="160"/>
    </row>
    <row r="200" spans="2:21" ht="15.75" customHeight="1" x14ac:dyDescent="0.2">
      <c r="B200" s="190" t="s">
        <v>150</v>
      </c>
      <c r="C200" s="178" t="s">
        <v>151</v>
      </c>
      <c r="D200" s="11" t="s">
        <v>33</v>
      </c>
      <c r="E200" s="11" t="s">
        <v>35</v>
      </c>
      <c r="F200" s="147">
        <v>0.75</v>
      </c>
      <c r="G200" s="12" t="s">
        <v>20</v>
      </c>
      <c r="H200" s="15" t="s">
        <v>21</v>
      </c>
      <c r="I200" s="14">
        <v>7</v>
      </c>
      <c r="J200" s="14">
        <v>20</v>
      </c>
      <c r="K200" s="165">
        <v>2</v>
      </c>
      <c r="L200" s="165">
        <f t="shared" si="13"/>
        <v>10.5</v>
      </c>
      <c r="M200" s="165">
        <f t="shared" si="12"/>
        <v>210</v>
      </c>
      <c r="N200" s="165">
        <f t="shared" si="14"/>
        <v>1.0500000000000001E-2</v>
      </c>
      <c r="O200" s="165">
        <f t="shared" si="15"/>
        <v>0.21</v>
      </c>
      <c r="P200" s="157" t="s">
        <v>22</v>
      </c>
      <c r="Q200" s="12"/>
      <c r="R200" s="12"/>
      <c r="S200" s="12" t="s">
        <v>23</v>
      </c>
      <c r="T200" s="143" t="s">
        <v>152</v>
      </c>
      <c r="U200" s="160"/>
    </row>
    <row r="201" spans="2:21" ht="15.75" customHeight="1" x14ac:dyDescent="0.2">
      <c r="B201" s="191"/>
      <c r="C201" s="183"/>
      <c r="D201" s="11" t="s">
        <v>153</v>
      </c>
      <c r="E201" s="11" t="s">
        <v>154</v>
      </c>
      <c r="F201" s="150">
        <f>40000/1000</f>
        <v>40</v>
      </c>
      <c r="G201" s="12" t="s">
        <v>20</v>
      </c>
      <c r="H201" s="15" t="s">
        <v>21</v>
      </c>
      <c r="I201" s="14">
        <v>2</v>
      </c>
      <c r="J201" s="14">
        <v>2</v>
      </c>
      <c r="K201" s="165">
        <v>5.0000000000000002E-5</v>
      </c>
      <c r="L201" s="165">
        <f t="shared" si="13"/>
        <v>4.0000000000000001E-3</v>
      </c>
      <c r="M201" s="165">
        <f t="shared" si="12"/>
        <v>8.0000000000000002E-3</v>
      </c>
      <c r="N201" s="165">
        <f t="shared" si="14"/>
        <v>3.9999999999999998E-6</v>
      </c>
      <c r="O201" s="165">
        <f t="shared" si="15"/>
        <v>7.9999999999999996E-6</v>
      </c>
      <c r="P201" s="157" t="s">
        <v>22</v>
      </c>
      <c r="Q201" s="12"/>
      <c r="R201" s="12" t="s">
        <v>23</v>
      </c>
      <c r="S201" s="12"/>
      <c r="T201" s="143" t="s">
        <v>152</v>
      </c>
      <c r="U201" s="160"/>
    </row>
    <row r="202" spans="2:21" ht="15.75" customHeight="1" x14ac:dyDescent="0.2">
      <c r="B202" s="191"/>
      <c r="C202" s="183"/>
      <c r="D202" s="11" t="s">
        <v>153</v>
      </c>
      <c r="E202" s="11" t="s">
        <v>155</v>
      </c>
      <c r="F202" s="150">
        <f>550/1000</f>
        <v>0.55000000000000004</v>
      </c>
      <c r="G202" s="12" t="s">
        <v>20</v>
      </c>
      <c r="H202" s="15" t="s">
        <v>21</v>
      </c>
      <c r="I202" s="14">
        <v>3</v>
      </c>
      <c r="J202" s="14">
        <v>5</v>
      </c>
      <c r="K202" s="165">
        <v>1.4999999999999999E-2</v>
      </c>
      <c r="L202" s="165">
        <f t="shared" si="13"/>
        <v>2.4750000000000001E-2</v>
      </c>
      <c r="M202" s="165">
        <f t="shared" si="12"/>
        <v>0.12375</v>
      </c>
      <c r="N202" s="165">
        <f t="shared" si="14"/>
        <v>2.4750000000000002E-5</v>
      </c>
      <c r="O202" s="165">
        <f t="shared" si="15"/>
        <v>1.2375E-4</v>
      </c>
      <c r="P202" s="157" t="s">
        <v>22</v>
      </c>
      <c r="Q202" s="12"/>
      <c r="R202" s="12" t="s">
        <v>23</v>
      </c>
      <c r="S202" s="12"/>
      <c r="T202" s="143" t="s">
        <v>152</v>
      </c>
      <c r="U202" s="160"/>
    </row>
    <row r="203" spans="2:21" ht="15.75" customHeight="1" x14ac:dyDescent="0.2">
      <c r="B203" s="191"/>
      <c r="C203" s="183"/>
      <c r="D203" s="11" t="s">
        <v>153</v>
      </c>
      <c r="E203" s="11" t="s">
        <v>156</v>
      </c>
      <c r="F203" s="150">
        <f>1000/1000</f>
        <v>1</v>
      </c>
      <c r="G203" s="12" t="s">
        <v>20</v>
      </c>
      <c r="H203" s="15" t="s">
        <v>21</v>
      </c>
      <c r="I203" s="14">
        <v>1</v>
      </c>
      <c r="J203" s="14">
        <v>5</v>
      </c>
      <c r="K203" s="165">
        <v>1.4999999999999999E-2</v>
      </c>
      <c r="L203" s="165">
        <f t="shared" si="13"/>
        <v>1.4999999999999999E-2</v>
      </c>
      <c r="M203" s="165">
        <f t="shared" si="12"/>
        <v>7.4999999999999997E-2</v>
      </c>
      <c r="N203" s="165">
        <f t="shared" si="14"/>
        <v>1.4999999999999999E-5</v>
      </c>
      <c r="O203" s="165">
        <f t="shared" si="15"/>
        <v>7.4999999999999993E-5</v>
      </c>
      <c r="P203" s="157" t="s">
        <v>22</v>
      </c>
      <c r="Q203" s="12"/>
      <c r="R203" s="12" t="s">
        <v>23</v>
      </c>
      <c r="S203" s="12"/>
      <c r="T203" s="143" t="s">
        <v>152</v>
      </c>
      <c r="U203" s="160"/>
    </row>
    <row r="204" spans="2:21" ht="15.75" customHeight="1" x14ac:dyDescent="0.2">
      <c r="B204" s="191"/>
      <c r="C204" s="183"/>
      <c r="D204" s="11" t="s">
        <v>153</v>
      </c>
      <c r="E204" s="11" t="s">
        <v>157</v>
      </c>
      <c r="F204" s="150">
        <f>1900/1000</f>
        <v>1.9</v>
      </c>
      <c r="G204" s="12" t="s">
        <v>20</v>
      </c>
      <c r="H204" s="15" t="s">
        <v>21</v>
      </c>
      <c r="I204" s="14">
        <v>1</v>
      </c>
      <c r="J204" s="14">
        <v>5</v>
      </c>
      <c r="K204" s="165">
        <v>1.4999999999999999E-2</v>
      </c>
      <c r="L204" s="165">
        <f t="shared" si="13"/>
        <v>2.8499999999999998E-2</v>
      </c>
      <c r="M204" s="165">
        <f t="shared" si="12"/>
        <v>0.14249999999999999</v>
      </c>
      <c r="N204" s="165">
        <f t="shared" si="14"/>
        <v>2.8499999999999998E-5</v>
      </c>
      <c r="O204" s="165">
        <f t="shared" si="15"/>
        <v>1.4249999999999999E-4</v>
      </c>
      <c r="P204" s="157" t="s">
        <v>22</v>
      </c>
      <c r="Q204" s="12"/>
      <c r="R204" s="12" t="s">
        <v>23</v>
      </c>
      <c r="S204" s="12"/>
      <c r="T204" s="143" t="s">
        <v>152</v>
      </c>
      <c r="U204" s="160"/>
    </row>
    <row r="205" spans="2:21" ht="15.75" customHeight="1" x14ac:dyDescent="0.2">
      <c r="B205" s="192"/>
      <c r="C205" s="179"/>
      <c r="D205" s="11" t="s">
        <v>153</v>
      </c>
      <c r="E205" s="11" t="s">
        <v>158</v>
      </c>
      <c r="F205" s="150">
        <f>1200/1000</f>
        <v>1.2</v>
      </c>
      <c r="G205" s="12" t="s">
        <v>20</v>
      </c>
      <c r="H205" s="15" t="s">
        <v>21</v>
      </c>
      <c r="I205" s="14">
        <v>2</v>
      </c>
      <c r="J205" s="14">
        <v>3</v>
      </c>
      <c r="K205" s="165">
        <v>0.1</v>
      </c>
      <c r="L205" s="165">
        <f t="shared" si="13"/>
        <v>0.24</v>
      </c>
      <c r="M205" s="165">
        <f t="shared" si="12"/>
        <v>0.72</v>
      </c>
      <c r="N205" s="165">
        <f t="shared" si="14"/>
        <v>2.3999999999999998E-4</v>
      </c>
      <c r="O205" s="165">
        <f t="shared" si="15"/>
        <v>7.1999999999999994E-4</v>
      </c>
      <c r="P205" s="157" t="s">
        <v>22</v>
      </c>
      <c r="Q205" s="12"/>
      <c r="R205" s="12" t="s">
        <v>23</v>
      </c>
      <c r="S205" s="12"/>
      <c r="T205" s="143" t="s">
        <v>152</v>
      </c>
      <c r="U205" s="160"/>
    </row>
    <row r="206" spans="2:21" ht="15.75" customHeight="1" x14ac:dyDescent="0.2">
      <c r="B206" s="190" t="s">
        <v>159</v>
      </c>
      <c r="C206" s="115" t="s">
        <v>160</v>
      </c>
      <c r="D206" s="11" t="s">
        <v>30</v>
      </c>
      <c r="E206" s="11" t="s">
        <v>31</v>
      </c>
      <c r="F206" s="147">
        <v>2.38</v>
      </c>
      <c r="G206" s="12" t="s">
        <v>20</v>
      </c>
      <c r="H206" s="15" t="s">
        <v>21</v>
      </c>
      <c r="I206" s="14">
        <v>10</v>
      </c>
      <c r="J206" s="14">
        <v>20</v>
      </c>
      <c r="K206" s="165">
        <v>3</v>
      </c>
      <c r="L206" s="165">
        <f t="shared" si="13"/>
        <v>71.399999999999991</v>
      </c>
      <c r="M206" s="165">
        <f t="shared" si="12"/>
        <v>1427.9999999999998</v>
      </c>
      <c r="N206" s="165">
        <f t="shared" si="14"/>
        <v>7.1399999999999991E-2</v>
      </c>
      <c r="O206" s="165">
        <f t="shared" si="15"/>
        <v>1.4279999999999997</v>
      </c>
      <c r="P206" s="157" t="s">
        <v>32</v>
      </c>
      <c r="Q206" s="12"/>
      <c r="R206" s="12" t="s">
        <v>23</v>
      </c>
      <c r="S206" s="12"/>
      <c r="T206" s="143" t="s">
        <v>32</v>
      </c>
      <c r="U206" s="160"/>
    </row>
    <row r="207" spans="2:21" ht="15.75" customHeight="1" x14ac:dyDescent="0.2">
      <c r="B207" s="191"/>
      <c r="C207" s="115" t="s">
        <v>161</v>
      </c>
      <c r="D207" s="11" t="s">
        <v>27</v>
      </c>
      <c r="E207" s="11" t="s">
        <v>28</v>
      </c>
      <c r="F207" s="147">
        <v>0.18</v>
      </c>
      <c r="G207" s="12" t="s">
        <v>20</v>
      </c>
      <c r="H207" s="15" t="s">
        <v>21</v>
      </c>
      <c r="I207" s="14">
        <v>30</v>
      </c>
      <c r="J207" s="14">
        <v>20</v>
      </c>
      <c r="K207" s="165">
        <v>4</v>
      </c>
      <c r="L207" s="165">
        <f t="shared" si="13"/>
        <v>21.599999999999998</v>
      </c>
      <c r="M207" s="165">
        <f t="shared" si="12"/>
        <v>431.99999999999994</v>
      </c>
      <c r="N207" s="165">
        <f t="shared" si="14"/>
        <v>2.1599999999999998E-2</v>
      </c>
      <c r="O207" s="165">
        <f t="shared" si="15"/>
        <v>0.43199999999999994</v>
      </c>
      <c r="P207" s="157" t="s">
        <v>162</v>
      </c>
      <c r="Q207" s="12"/>
      <c r="R207" s="12"/>
      <c r="S207" s="12" t="s">
        <v>23</v>
      </c>
      <c r="T207" s="143" t="s">
        <v>32</v>
      </c>
      <c r="U207" s="160" t="s">
        <v>163</v>
      </c>
    </row>
    <row r="208" spans="2:21" ht="15.75" customHeight="1" x14ac:dyDescent="0.2">
      <c r="B208" s="191"/>
      <c r="C208" s="115" t="s">
        <v>164</v>
      </c>
      <c r="D208" s="11" t="s">
        <v>27</v>
      </c>
      <c r="E208" s="11" t="s">
        <v>28</v>
      </c>
      <c r="F208" s="147">
        <v>0.48</v>
      </c>
      <c r="G208" s="12" t="s">
        <v>20</v>
      </c>
      <c r="H208" s="15" t="s">
        <v>21</v>
      </c>
      <c r="I208" s="14">
        <v>20</v>
      </c>
      <c r="J208" s="14">
        <v>20</v>
      </c>
      <c r="K208" s="165">
        <v>5</v>
      </c>
      <c r="L208" s="165">
        <f t="shared" si="13"/>
        <v>48</v>
      </c>
      <c r="M208" s="165">
        <f t="shared" si="12"/>
        <v>960</v>
      </c>
      <c r="N208" s="165">
        <f t="shared" si="14"/>
        <v>4.8000000000000001E-2</v>
      </c>
      <c r="O208" s="165">
        <f t="shared" si="15"/>
        <v>0.96</v>
      </c>
      <c r="P208" s="157" t="s">
        <v>162</v>
      </c>
      <c r="Q208" s="12"/>
      <c r="R208" s="12"/>
      <c r="S208" s="12" t="s">
        <v>23</v>
      </c>
      <c r="T208" s="143" t="s">
        <v>32</v>
      </c>
      <c r="U208" s="160" t="s">
        <v>163</v>
      </c>
    </row>
    <row r="209" spans="2:21" ht="15.75" customHeight="1" x14ac:dyDescent="0.2">
      <c r="B209" s="191"/>
      <c r="C209" s="115" t="s">
        <v>165</v>
      </c>
      <c r="D209" s="11" t="s">
        <v>27</v>
      </c>
      <c r="E209" s="11" t="s">
        <v>28</v>
      </c>
      <c r="F209" s="147">
        <v>0.13</v>
      </c>
      <c r="G209" s="12" t="s">
        <v>20</v>
      </c>
      <c r="H209" s="15" t="s">
        <v>21</v>
      </c>
      <c r="I209" s="14">
        <v>12</v>
      </c>
      <c r="J209" s="14">
        <v>20</v>
      </c>
      <c r="K209" s="165">
        <v>5</v>
      </c>
      <c r="L209" s="165">
        <f t="shared" si="13"/>
        <v>7.8000000000000007</v>
      </c>
      <c r="M209" s="165">
        <f t="shared" si="12"/>
        <v>156</v>
      </c>
      <c r="N209" s="165">
        <f t="shared" si="14"/>
        <v>7.8000000000000005E-3</v>
      </c>
      <c r="O209" s="165">
        <f t="shared" si="15"/>
        <v>0.156</v>
      </c>
      <c r="P209" s="157" t="s">
        <v>162</v>
      </c>
      <c r="Q209" s="12"/>
      <c r="R209" s="12"/>
      <c r="S209" s="12" t="s">
        <v>23</v>
      </c>
      <c r="T209" s="143" t="s">
        <v>32</v>
      </c>
      <c r="U209" s="160" t="s">
        <v>163</v>
      </c>
    </row>
    <row r="210" spans="2:21" ht="15.75" customHeight="1" x14ac:dyDescent="0.2">
      <c r="B210" s="191"/>
      <c r="C210" s="115" t="s">
        <v>166</v>
      </c>
      <c r="D210" s="11" t="s">
        <v>27</v>
      </c>
      <c r="E210" s="11" t="s">
        <v>28</v>
      </c>
      <c r="F210" s="147">
        <v>0.156</v>
      </c>
      <c r="G210" s="12" t="s">
        <v>20</v>
      </c>
      <c r="H210" s="15" t="s">
        <v>21</v>
      </c>
      <c r="I210" s="14">
        <v>21</v>
      </c>
      <c r="J210" s="14">
        <v>20</v>
      </c>
      <c r="K210" s="165">
        <v>5</v>
      </c>
      <c r="L210" s="165">
        <f t="shared" si="13"/>
        <v>16.38</v>
      </c>
      <c r="M210" s="165">
        <f t="shared" si="12"/>
        <v>327.59999999999997</v>
      </c>
      <c r="N210" s="165">
        <f t="shared" si="14"/>
        <v>1.6379999999999999E-2</v>
      </c>
      <c r="O210" s="165">
        <f t="shared" si="15"/>
        <v>0.32759999999999995</v>
      </c>
      <c r="P210" s="157" t="s">
        <v>162</v>
      </c>
      <c r="Q210" s="12"/>
      <c r="R210" s="12"/>
      <c r="S210" s="12" t="s">
        <v>23</v>
      </c>
      <c r="T210" s="143" t="s">
        <v>32</v>
      </c>
      <c r="U210" s="160" t="s">
        <v>163</v>
      </c>
    </row>
    <row r="211" spans="2:21" ht="15.75" customHeight="1" x14ac:dyDescent="0.2">
      <c r="B211" s="191"/>
      <c r="C211" s="115" t="s">
        <v>167</v>
      </c>
      <c r="D211" s="11" t="s">
        <v>27</v>
      </c>
      <c r="E211" s="11" t="s">
        <v>28</v>
      </c>
      <c r="F211" s="147">
        <v>0.18</v>
      </c>
      <c r="G211" s="12" t="s">
        <v>20</v>
      </c>
      <c r="H211" s="15" t="s">
        <v>21</v>
      </c>
      <c r="I211" s="14">
        <v>24</v>
      </c>
      <c r="J211" s="14">
        <v>20</v>
      </c>
      <c r="K211" s="165">
        <v>5</v>
      </c>
      <c r="L211" s="165">
        <f t="shared" si="13"/>
        <v>21.6</v>
      </c>
      <c r="M211" s="165">
        <f t="shared" si="12"/>
        <v>432</v>
      </c>
      <c r="N211" s="165">
        <f t="shared" si="14"/>
        <v>2.1600000000000001E-2</v>
      </c>
      <c r="O211" s="165">
        <f t="shared" si="15"/>
        <v>0.432</v>
      </c>
      <c r="P211" s="157" t="s">
        <v>162</v>
      </c>
      <c r="Q211" s="12"/>
      <c r="R211" s="12"/>
      <c r="S211" s="12" t="s">
        <v>23</v>
      </c>
      <c r="T211" s="143" t="s">
        <v>32</v>
      </c>
      <c r="U211" s="160" t="s">
        <v>163</v>
      </c>
    </row>
    <row r="212" spans="2:21" ht="15.75" customHeight="1" x14ac:dyDescent="0.2">
      <c r="B212" s="191"/>
      <c r="C212" s="115" t="s">
        <v>168</v>
      </c>
      <c r="D212" s="11" t="s">
        <v>27</v>
      </c>
      <c r="E212" s="11" t="s">
        <v>28</v>
      </c>
      <c r="F212" s="147">
        <v>0.192</v>
      </c>
      <c r="G212" s="12" t="s">
        <v>20</v>
      </c>
      <c r="H212" s="15" t="s">
        <v>21</v>
      </c>
      <c r="I212" s="14">
        <v>30</v>
      </c>
      <c r="J212" s="14">
        <v>30</v>
      </c>
      <c r="K212" s="165">
        <v>7</v>
      </c>
      <c r="L212" s="165">
        <f t="shared" si="13"/>
        <v>40.32</v>
      </c>
      <c r="M212" s="165">
        <f t="shared" si="12"/>
        <v>1209.5999999999999</v>
      </c>
      <c r="N212" s="165">
        <f t="shared" si="14"/>
        <v>4.0320000000000002E-2</v>
      </c>
      <c r="O212" s="165">
        <f t="shared" si="15"/>
        <v>1.2096</v>
      </c>
      <c r="P212" s="157" t="s">
        <v>162</v>
      </c>
      <c r="Q212" s="12"/>
      <c r="R212" s="12"/>
      <c r="S212" s="12" t="s">
        <v>23</v>
      </c>
      <c r="T212" s="143" t="s">
        <v>32</v>
      </c>
      <c r="U212" s="160" t="s">
        <v>163</v>
      </c>
    </row>
    <row r="213" spans="2:21" ht="15.75" customHeight="1" x14ac:dyDescent="0.2">
      <c r="B213" s="191"/>
      <c r="C213" s="115" t="s">
        <v>169</v>
      </c>
      <c r="D213" s="11" t="s">
        <v>95</v>
      </c>
      <c r="E213" s="11" t="s">
        <v>170</v>
      </c>
      <c r="F213" s="147">
        <v>0.72</v>
      </c>
      <c r="G213" s="12" t="s">
        <v>20</v>
      </c>
      <c r="H213" s="15" t="s">
        <v>21</v>
      </c>
      <c r="I213" s="14">
        <v>2</v>
      </c>
      <c r="J213" s="14">
        <v>30</v>
      </c>
      <c r="K213" s="165">
        <v>24</v>
      </c>
      <c r="L213" s="165">
        <f t="shared" si="13"/>
        <v>34.56</v>
      </c>
      <c r="M213" s="165">
        <f t="shared" si="12"/>
        <v>1036.8000000000002</v>
      </c>
      <c r="N213" s="165">
        <f t="shared" si="14"/>
        <v>3.456E-2</v>
      </c>
      <c r="O213" s="165">
        <f t="shared" si="15"/>
        <v>1.0368000000000002</v>
      </c>
      <c r="P213" s="157" t="s">
        <v>162</v>
      </c>
      <c r="Q213" s="12"/>
      <c r="R213" s="12"/>
      <c r="S213" s="12" t="s">
        <v>23</v>
      </c>
      <c r="T213" s="143" t="s">
        <v>32</v>
      </c>
      <c r="U213" s="160" t="s">
        <v>163</v>
      </c>
    </row>
    <row r="214" spans="2:21" ht="15.75" customHeight="1" x14ac:dyDescent="0.2">
      <c r="B214" s="191"/>
      <c r="C214" s="115" t="s">
        <v>169</v>
      </c>
      <c r="D214" s="11" t="s">
        <v>95</v>
      </c>
      <c r="E214" s="11" t="s">
        <v>171</v>
      </c>
      <c r="F214" s="147">
        <v>0.13</v>
      </c>
      <c r="G214" s="12" t="s">
        <v>20</v>
      </c>
      <c r="H214" s="15" t="s">
        <v>21</v>
      </c>
      <c r="I214" s="14">
        <v>1</v>
      </c>
      <c r="J214" s="14">
        <v>30</v>
      </c>
      <c r="K214" s="165">
        <v>24</v>
      </c>
      <c r="L214" s="165">
        <f t="shared" si="13"/>
        <v>3.12</v>
      </c>
      <c r="M214" s="165">
        <f t="shared" si="12"/>
        <v>93.600000000000009</v>
      </c>
      <c r="N214" s="165">
        <f t="shared" si="14"/>
        <v>3.1199999999999999E-3</v>
      </c>
      <c r="O214" s="165">
        <f t="shared" si="15"/>
        <v>9.3600000000000003E-2</v>
      </c>
      <c r="P214" s="157" t="s">
        <v>162</v>
      </c>
      <c r="Q214" s="12"/>
      <c r="R214" s="12"/>
      <c r="S214" s="12" t="s">
        <v>23</v>
      </c>
      <c r="T214" s="143" t="s">
        <v>32</v>
      </c>
      <c r="U214" s="160" t="s">
        <v>163</v>
      </c>
    </row>
    <row r="215" spans="2:21" ht="15.75" customHeight="1" x14ac:dyDescent="0.2">
      <c r="B215" s="191"/>
      <c r="C215" s="115" t="s">
        <v>169</v>
      </c>
      <c r="D215" s="11" t="s">
        <v>95</v>
      </c>
      <c r="E215" s="11" t="s">
        <v>172</v>
      </c>
      <c r="F215" s="147">
        <v>0.36</v>
      </c>
      <c r="G215" s="12" t="s">
        <v>20</v>
      </c>
      <c r="H215" s="15" t="s">
        <v>21</v>
      </c>
      <c r="I215" s="14">
        <v>1</v>
      </c>
      <c r="J215" s="14">
        <v>30</v>
      </c>
      <c r="K215" s="165">
        <v>24</v>
      </c>
      <c r="L215" s="165">
        <f t="shared" si="13"/>
        <v>8.64</v>
      </c>
      <c r="M215" s="165">
        <f t="shared" si="12"/>
        <v>259.20000000000005</v>
      </c>
      <c r="N215" s="165">
        <f t="shared" si="14"/>
        <v>8.6400000000000001E-3</v>
      </c>
      <c r="O215" s="165">
        <f t="shared" si="15"/>
        <v>0.25920000000000004</v>
      </c>
      <c r="P215" s="157" t="s">
        <v>162</v>
      </c>
      <c r="Q215" s="12"/>
      <c r="R215" s="12"/>
      <c r="S215" s="12" t="s">
        <v>23</v>
      </c>
      <c r="T215" s="143" t="s">
        <v>32</v>
      </c>
      <c r="U215" s="160" t="s">
        <v>163</v>
      </c>
    </row>
    <row r="216" spans="2:21" ht="15.75" customHeight="1" x14ac:dyDescent="0.2">
      <c r="B216" s="191"/>
      <c r="C216" s="115" t="s">
        <v>169</v>
      </c>
      <c r="D216" s="11" t="s">
        <v>95</v>
      </c>
      <c r="E216" s="11" t="s">
        <v>173</v>
      </c>
      <c r="F216" s="147">
        <v>0.24</v>
      </c>
      <c r="G216" s="12" t="s">
        <v>20</v>
      </c>
      <c r="H216" s="15" t="s">
        <v>21</v>
      </c>
      <c r="I216" s="14">
        <v>1</v>
      </c>
      <c r="J216" s="14">
        <v>30</v>
      </c>
      <c r="K216" s="165">
        <v>7</v>
      </c>
      <c r="L216" s="165">
        <f t="shared" si="13"/>
        <v>1.68</v>
      </c>
      <c r="M216" s="165">
        <f t="shared" si="12"/>
        <v>50.4</v>
      </c>
      <c r="N216" s="165">
        <f t="shared" si="14"/>
        <v>1.6799999999999999E-3</v>
      </c>
      <c r="O216" s="165">
        <f t="shared" si="15"/>
        <v>5.04E-2</v>
      </c>
      <c r="P216" s="157" t="s">
        <v>162</v>
      </c>
      <c r="Q216" s="12"/>
      <c r="R216" s="12"/>
      <c r="S216" s="12" t="s">
        <v>23</v>
      </c>
      <c r="T216" s="143" t="s">
        <v>32</v>
      </c>
      <c r="U216" s="160" t="s">
        <v>163</v>
      </c>
    </row>
    <row r="217" spans="2:21" ht="15.75" customHeight="1" x14ac:dyDescent="0.2">
      <c r="B217" s="191"/>
      <c r="C217" s="115" t="s">
        <v>169</v>
      </c>
      <c r="D217" s="11" t="s">
        <v>95</v>
      </c>
      <c r="E217" s="11" t="s">
        <v>174</v>
      </c>
      <c r="F217" s="147">
        <v>0.18</v>
      </c>
      <c r="G217" s="12" t="s">
        <v>20</v>
      </c>
      <c r="H217" s="15" t="s">
        <v>21</v>
      </c>
      <c r="I217" s="14">
        <v>1</v>
      </c>
      <c r="J217" s="14">
        <v>30</v>
      </c>
      <c r="K217" s="165">
        <v>7</v>
      </c>
      <c r="L217" s="165">
        <f t="shared" si="13"/>
        <v>1.26</v>
      </c>
      <c r="M217" s="165">
        <f t="shared" si="12"/>
        <v>37.799999999999997</v>
      </c>
      <c r="N217" s="165">
        <f t="shared" si="14"/>
        <v>1.2600000000000001E-3</v>
      </c>
      <c r="O217" s="165">
        <f t="shared" si="15"/>
        <v>3.78E-2</v>
      </c>
      <c r="P217" s="157" t="s">
        <v>162</v>
      </c>
      <c r="Q217" s="12"/>
      <c r="R217" s="12"/>
      <c r="S217" s="12" t="s">
        <v>23</v>
      </c>
      <c r="T217" s="143" t="s">
        <v>32</v>
      </c>
      <c r="U217" s="160" t="s">
        <v>163</v>
      </c>
    </row>
    <row r="218" spans="2:21" ht="15.75" customHeight="1" x14ac:dyDescent="0.2">
      <c r="B218" s="191"/>
      <c r="C218" s="115" t="s">
        <v>169</v>
      </c>
      <c r="D218" s="11" t="s">
        <v>95</v>
      </c>
      <c r="E218" s="11" t="s">
        <v>175</v>
      </c>
      <c r="F218" s="147">
        <v>3.9E-2</v>
      </c>
      <c r="G218" s="12" t="s">
        <v>20</v>
      </c>
      <c r="H218" s="15" t="s">
        <v>21</v>
      </c>
      <c r="I218" s="14">
        <v>1</v>
      </c>
      <c r="J218" s="14">
        <v>30</v>
      </c>
      <c r="K218" s="165">
        <v>7</v>
      </c>
      <c r="L218" s="165">
        <f t="shared" si="13"/>
        <v>0.27300000000000002</v>
      </c>
      <c r="M218" s="165">
        <f t="shared" si="12"/>
        <v>8.1900000000000013</v>
      </c>
      <c r="N218" s="165">
        <f t="shared" si="14"/>
        <v>2.7300000000000002E-4</v>
      </c>
      <c r="O218" s="165">
        <f t="shared" si="15"/>
        <v>8.1900000000000011E-3</v>
      </c>
      <c r="P218" s="157" t="s">
        <v>162</v>
      </c>
      <c r="Q218" s="12"/>
      <c r="R218" s="12"/>
      <c r="S218" s="12" t="s">
        <v>23</v>
      </c>
      <c r="T218" s="143" t="s">
        <v>32</v>
      </c>
      <c r="U218" s="160" t="s">
        <v>163</v>
      </c>
    </row>
    <row r="219" spans="2:21" ht="15.75" customHeight="1" x14ac:dyDescent="0.2">
      <c r="B219" s="191"/>
      <c r="C219" s="115" t="s">
        <v>169</v>
      </c>
      <c r="D219" s="11" t="s">
        <v>95</v>
      </c>
      <c r="E219" s="11" t="s">
        <v>176</v>
      </c>
      <c r="F219" s="147">
        <v>0.24</v>
      </c>
      <c r="G219" s="12" t="s">
        <v>20</v>
      </c>
      <c r="H219" s="15" t="s">
        <v>21</v>
      </c>
      <c r="I219" s="14">
        <v>1</v>
      </c>
      <c r="J219" s="14">
        <v>30</v>
      </c>
      <c r="K219" s="165">
        <v>7</v>
      </c>
      <c r="L219" s="165">
        <f t="shared" si="13"/>
        <v>1.68</v>
      </c>
      <c r="M219" s="165">
        <f t="shared" si="12"/>
        <v>50.4</v>
      </c>
      <c r="N219" s="165">
        <f t="shared" si="14"/>
        <v>1.6799999999999999E-3</v>
      </c>
      <c r="O219" s="165">
        <f t="shared" si="15"/>
        <v>5.04E-2</v>
      </c>
      <c r="P219" s="157" t="s">
        <v>162</v>
      </c>
      <c r="Q219" s="12"/>
      <c r="R219" s="12"/>
      <c r="S219" s="12" t="s">
        <v>23</v>
      </c>
      <c r="T219" s="143" t="s">
        <v>32</v>
      </c>
      <c r="U219" s="160" t="s">
        <v>163</v>
      </c>
    </row>
    <row r="220" spans="2:21" ht="15.75" customHeight="1" x14ac:dyDescent="0.2">
      <c r="B220" s="191"/>
      <c r="C220" s="115" t="s">
        <v>169</v>
      </c>
      <c r="D220" s="11" t="s">
        <v>95</v>
      </c>
      <c r="E220" s="11" t="s">
        <v>177</v>
      </c>
      <c r="F220" s="147">
        <v>0.24</v>
      </c>
      <c r="G220" s="12" t="s">
        <v>20</v>
      </c>
      <c r="H220" s="15" t="s">
        <v>21</v>
      </c>
      <c r="I220" s="14">
        <v>1</v>
      </c>
      <c r="J220" s="14">
        <v>30</v>
      </c>
      <c r="K220" s="165">
        <v>24</v>
      </c>
      <c r="L220" s="165">
        <f t="shared" si="13"/>
        <v>5.76</v>
      </c>
      <c r="M220" s="165">
        <f t="shared" si="12"/>
        <v>172.79999999999998</v>
      </c>
      <c r="N220" s="165">
        <f t="shared" si="14"/>
        <v>5.7599999999999995E-3</v>
      </c>
      <c r="O220" s="165">
        <f t="shared" si="15"/>
        <v>0.17279999999999998</v>
      </c>
      <c r="P220" s="157" t="s">
        <v>162</v>
      </c>
      <c r="Q220" s="12"/>
      <c r="R220" s="12"/>
      <c r="S220" s="12" t="s">
        <v>23</v>
      </c>
      <c r="T220" s="143" t="s">
        <v>32</v>
      </c>
      <c r="U220" s="160" t="s">
        <v>163</v>
      </c>
    </row>
    <row r="221" spans="2:21" ht="15.75" customHeight="1" x14ac:dyDescent="0.2">
      <c r="B221" s="191"/>
      <c r="C221" s="115" t="s">
        <v>169</v>
      </c>
      <c r="D221" s="11" t="s">
        <v>95</v>
      </c>
      <c r="E221" s="11" t="s">
        <v>175</v>
      </c>
      <c r="F221" s="147">
        <v>0.96</v>
      </c>
      <c r="G221" s="12" t="s">
        <v>20</v>
      </c>
      <c r="H221" s="15" t="s">
        <v>21</v>
      </c>
      <c r="I221" s="14">
        <v>1</v>
      </c>
      <c r="J221" s="14">
        <v>30</v>
      </c>
      <c r="K221" s="165">
        <v>7</v>
      </c>
      <c r="L221" s="165">
        <f t="shared" si="13"/>
        <v>6.72</v>
      </c>
      <c r="M221" s="165">
        <f t="shared" si="12"/>
        <v>201.6</v>
      </c>
      <c r="N221" s="165">
        <f t="shared" si="14"/>
        <v>6.7199999999999994E-3</v>
      </c>
      <c r="O221" s="165">
        <f t="shared" si="15"/>
        <v>0.2016</v>
      </c>
      <c r="P221" s="157" t="s">
        <v>162</v>
      </c>
      <c r="Q221" s="12"/>
      <c r="R221" s="12"/>
      <c r="S221" s="12" t="s">
        <v>23</v>
      </c>
      <c r="T221" s="143" t="s">
        <v>32</v>
      </c>
      <c r="U221" s="160" t="s">
        <v>163</v>
      </c>
    </row>
    <row r="222" spans="2:21" ht="15.75" customHeight="1" x14ac:dyDescent="0.2">
      <c r="B222" s="191"/>
      <c r="C222" s="115" t="s">
        <v>169</v>
      </c>
      <c r="D222" s="11" t="s">
        <v>95</v>
      </c>
      <c r="E222" s="11" t="s">
        <v>178</v>
      </c>
      <c r="F222" s="147">
        <v>0.36</v>
      </c>
      <c r="G222" s="12" t="s">
        <v>20</v>
      </c>
      <c r="H222" s="15" t="s">
        <v>21</v>
      </c>
      <c r="I222" s="14">
        <v>2</v>
      </c>
      <c r="J222" s="14">
        <v>30</v>
      </c>
      <c r="K222" s="165">
        <v>7</v>
      </c>
      <c r="L222" s="165">
        <f t="shared" si="13"/>
        <v>5.04</v>
      </c>
      <c r="M222" s="165">
        <f t="shared" si="12"/>
        <v>151.19999999999999</v>
      </c>
      <c r="N222" s="165">
        <f t="shared" si="14"/>
        <v>5.0400000000000002E-3</v>
      </c>
      <c r="O222" s="165">
        <f t="shared" si="15"/>
        <v>0.1512</v>
      </c>
      <c r="P222" s="157" t="s">
        <v>162</v>
      </c>
      <c r="Q222" s="12"/>
      <c r="R222" s="12"/>
      <c r="S222" s="12" t="s">
        <v>23</v>
      </c>
      <c r="T222" s="143" t="s">
        <v>32</v>
      </c>
      <c r="U222" s="160" t="s">
        <v>163</v>
      </c>
    </row>
    <row r="223" spans="2:21" ht="15.75" customHeight="1" x14ac:dyDescent="0.2">
      <c r="B223" s="191"/>
      <c r="C223" s="115" t="s">
        <v>169</v>
      </c>
      <c r="D223" s="11" t="s">
        <v>95</v>
      </c>
      <c r="E223" s="11" t="s">
        <v>177</v>
      </c>
      <c r="F223" s="147">
        <v>0.36</v>
      </c>
      <c r="G223" s="12" t="s">
        <v>20</v>
      </c>
      <c r="H223" s="15" t="s">
        <v>21</v>
      </c>
      <c r="I223" s="14">
        <v>1</v>
      </c>
      <c r="J223" s="14">
        <v>30</v>
      </c>
      <c r="K223" s="165">
        <v>24</v>
      </c>
      <c r="L223" s="165">
        <f t="shared" si="13"/>
        <v>8.64</v>
      </c>
      <c r="M223" s="165">
        <f t="shared" si="12"/>
        <v>259.20000000000005</v>
      </c>
      <c r="N223" s="165">
        <f t="shared" si="14"/>
        <v>8.6400000000000001E-3</v>
      </c>
      <c r="O223" s="165">
        <f t="shared" si="15"/>
        <v>0.25920000000000004</v>
      </c>
      <c r="P223" s="157" t="s">
        <v>162</v>
      </c>
      <c r="Q223" s="12"/>
      <c r="R223" s="12"/>
      <c r="S223" s="12" t="s">
        <v>23</v>
      </c>
      <c r="T223" s="143" t="s">
        <v>32</v>
      </c>
      <c r="U223" s="160" t="s">
        <v>163</v>
      </c>
    </row>
    <row r="224" spans="2:21" ht="15.75" customHeight="1" x14ac:dyDescent="0.2">
      <c r="B224" s="191"/>
      <c r="C224" s="115" t="s">
        <v>169</v>
      </c>
      <c r="D224" s="11" t="s">
        <v>95</v>
      </c>
      <c r="E224" s="11" t="s">
        <v>179</v>
      </c>
      <c r="F224" s="147">
        <v>0.38</v>
      </c>
      <c r="G224" s="12" t="s">
        <v>20</v>
      </c>
      <c r="H224" s="15" t="s">
        <v>21</v>
      </c>
      <c r="I224" s="14">
        <v>1</v>
      </c>
      <c r="J224" s="14">
        <v>30</v>
      </c>
      <c r="K224" s="165">
        <v>24</v>
      </c>
      <c r="L224" s="165">
        <f t="shared" si="13"/>
        <v>9.120000000000001</v>
      </c>
      <c r="M224" s="165">
        <f t="shared" si="12"/>
        <v>273.60000000000002</v>
      </c>
      <c r="N224" s="165">
        <f t="shared" si="14"/>
        <v>9.1200000000000014E-3</v>
      </c>
      <c r="O224" s="165">
        <f t="shared" si="15"/>
        <v>0.27360000000000001</v>
      </c>
      <c r="P224" s="157" t="s">
        <v>162</v>
      </c>
      <c r="Q224" s="12"/>
      <c r="R224" s="12"/>
      <c r="S224" s="12" t="s">
        <v>23</v>
      </c>
      <c r="T224" s="143" t="s">
        <v>32</v>
      </c>
      <c r="U224" s="160" t="s">
        <v>163</v>
      </c>
    </row>
    <row r="225" spans="2:21" ht="15.75" customHeight="1" x14ac:dyDescent="0.2">
      <c r="B225" s="191"/>
      <c r="C225" s="115" t="s">
        <v>169</v>
      </c>
      <c r="D225" s="11" t="s">
        <v>95</v>
      </c>
      <c r="E225" s="11" t="s">
        <v>180</v>
      </c>
      <c r="F225" s="147">
        <v>0.14000000000000001</v>
      </c>
      <c r="G225" s="12" t="s">
        <v>20</v>
      </c>
      <c r="H225" s="15" t="s">
        <v>21</v>
      </c>
      <c r="I225" s="14">
        <v>1</v>
      </c>
      <c r="J225" s="14">
        <v>30</v>
      </c>
      <c r="K225" s="165">
        <v>24</v>
      </c>
      <c r="L225" s="165">
        <f t="shared" si="13"/>
        <v>3.3600000000000003</v>
      </c>
      <c r="M225" s="165">
        <f t="shared" si="12"/>
        <v>100.80000000000001</v>
      </c>
      <c r="N225" s="165">
        <f t="shared" si="14"/>
        <v>3.3600000000000001E-3</v>
      </c>
      <c r="O225" s="165">
        <f t="shared" si="15"/>
        <v>0.10080000000000001</v>
      </c>
      <c r="P225" s="157" t="s">
        <v>162</v>
      </c>
      <c r="Q225" s="12"/>
      <c r="R225" s="12"/>
      <c r="S225" s="12" t="s">
        <v>23</v>
      </c>
      <c r="T225" s="143" t="s">
        <v>32</v>
      </c>
      <c r="U225" s="160" t="s">
        <v>163</v>
      </c>
    </row>
    <row r="226" spans="2:21" ht="15.75" customHeight="1" x14ac:dyDescent="0.2">
      <c r="B226" s="191"/>
      <c r="C226" s="115" t="s">
        <v>169</v>
      </c>
      <c r="D226" s="11" t="s">
        <v>27</v>
      </c>
      <c r="E226" s="11" t="s">
        <v>181</v>
      </c>
      <c r="F226" s="147">
        <v>1.44</v>
      </c>
      <c r="G226" s="12" t="s">
        <v>20</v>
      </c>
      <c r="H226" s="15" t="s">
        <v>21</v>
      </c>
      <c r="I226" s="14">
        <v>1</v>
      </c>
      <c r="J226" s="14">
        <v>30</v>
      </c>
      <c r="K226" s="165">
        <v>24</v>
      </c>
      <c r="L226" s="165">
        <f t="shared" si="13"/>
        <v>34.56</v>
      </c>
      <c r="M226" s="165">
        <f t="shared" si="12"/>
        <v>1036.8000000000002</v>
      </c>
      <c r="N226" s="165">
        <f t="shared" si="14"/>
        <v>3.456E-2</v>
      </c>
      <c r="O226" s="165">
        <f t="shared" si="15"/>
        <v>1.0368000000000002</v>
      </c>
      <c r="P226" s="157" t="s">
        <v>162</v>
      </c>
      <c r="Q226" s="12"/>
      <c r="R226" s="12"/>
      <c r="S226" s="12" t="s">
        <v>23</v>
      </c>
      <c r="T226" s="143" t="s">
        <v>32</v>
      </c>
      <c r="U226" s="160" t="s">
        <v>163</v>
      </c>
    </row>
    <row r="227" spans="2:21" ht="15.75" customHeight="1" x14ac:dyDescent="0.2">
      <c r="B227" s="191"/>
      <c r="C227" s="115" t="s">
        <v>169</v>
      </c>
      <c r="D227" s="11" t="s">
        <v>27</v>
      </c>
      <c r="E227" s="11" t="s">
        <v>182</v>
      </c>
      <c r="F227" s="147">
        <v>0.12</v>
      </c>
      <c r="G227" s="12" t="s">
        <v>20</v>
      </c>
      <c r="H227" s="15" t="s">
        <v>21</v>
      </c>
      <c r="I227" s="14">
        <v>1</v>
      </c>
      <c r="J227" s="14">
        <v>30</v>
      </c>
      <c r="K227" s="165">
        <v>24</v>
      </c>
      <c r="L227" s="165">
        <f t="shared" si="13"/>
        <v>2.88</v>
      </c>
      <c r="M227" s="165">
        <f t="shared" si="12"/>
        <v>86.399999999999991</v>
      </c>
      <c r="N227" s="165">
        <f t="shared" si="14"/>
        <v>2.8799999999999997E-3</v>
      </c>
      <c r="O227" s="165">
        <f t="shared" si="15"/>
        <v>8.6399999999999991E-2</v>
      </c>
      <c r="P227" s="157" t="s">
        <v>162</v>
      </c>
      <c r="Q227" s="12"/>
      <c r="R227" s="12"/>
      <c r="S227" s="12" t="s">
        <v>23</v>
      </c>
      <c r="T227" s="143" t="s">
        <v>32</v>
      </c>
      <c r="U227" s="160" t="s">
        <v>163</v>
      </c>
    </row>
    <row r="228" spans="2:21" ht="15.75" customHeight="1" x14ac:dyDescent="0.2">
      <c r="B228" s="191"/>
      <c r="C228" s="115" t="s">
        <v>169</v>
      </c>
      <c r="D228" s="11" t="s">
        <v>27</v>
      </c>
      <c r="E228" s="11" t="s">
        <v>183</v>
      </c>
      <c r="F228" s="147">
        <v>1.44</v>
      </c>
      <c r="G228" s="12" t="s">
        <v>20</v>
      </c>
      <c r="H228" s="15" t="s">
        <v>21</v>
      </c>
      <c r="I228" s="14">
        <v>1</v>
      </c>
      <c r="J228" s="14">
        <v>30</v>
      </c>
      <c r="K228" s="165">
        <v>24</v>
      </c>
      <c r="L228" s="165">
        <f t="shared" si="13"/>
        <v>34.56</v>
      </c>
      <c r="M228" s="165">
        <f t="shared" si="12"/>
        <v>1036.8000000000002</v>
      </c>
      <c r="N228" s="165">
        <f t="shared" si="14"/>
        <v>3.456E-2</v>
      </c>
      <c r="O228" s="165">
        <f t="shared" si="15"/>
        <v>1.0368000000000002</v>
      </c>
      <c r="P228" s="157" t="s">
        <v>162</v>
      </c>
      <c r="Q228" s="12"/>
      <c r="R228" s="12"/>
      <c r="S228" s="12" t="s">
        <v>23</v>
      </c>
      <c r="T228" s="143" t="s">
        <v>32</v>
      </c>
      <c r="U228" s="160" t="s">
        <v>163</v>
      </c>
    </row>
    <row r="229" spans="2:21" ht="15.75" customHeight="1" x14ac:dyDescent="0.2">
      <c r="B229" s="191"/>
      <c r="C229" s="115" t="s">
        <v>169</v>
      </c>
      <c r="D229" s="11" t="s">
        <v>95</v>
      </c>
      <c r="E229" s="11" t="s">
        <v>184</v>
      </c>
      <c r="F229" s="147">
        <v>0.13</v>
      </c>
      <c r="G229" s="12" t="s">
        <v>20</v>
      </c>
      <c r="H229" s="15" t="s">
        <v>21</v>
      </c>
      <c r="I229" s="14">
        <v>2</v>
      </c>
      <c r="J229" s="14">
        <v>30</v>
      </c>
      <c r="K229" s="165">
        <v>24</v>
      </c>
      <c r="L229" s="165">
        <f t="shared" si="13"/>
        <v>6.24</v>
      </c>
      <c r="M229" s="165">
        <f t="shared" si="12"/>
        <v>187.20000000000002</v>
      </c>
      <c r="N229" s="165">
        <f t="shared" si="14"/>
        <v>6.2399999999999999E-3</v>
      </c>
      <c r="O229" s="165">
        <f t="shared" si="15"/>
        <v>0.18720000000000001</v>
      </c>
      <c r="P229" s="157" t="s">
        <v>162</v>
      </c>
      <c r="Q229" s="12"/>
      <c r="R229" s="12"/>
      <c r="S229" s="12" t="s">
        <v>23</v>
      </c>
      <c r="T229" s="143" t="s">
        <v>32</v>
      </c>
      <c r="U229" s="160" t="s">
        <v>163</v>
      </c>
    </row>
    <row r="230" spans="2:21" ht="15.75" customHeight="1" x14ac:dyDescent="0.2">
      <c r="B230" s="191"/>
      <c r="C230" s="115" t="s">
        <v>169</v>
      </c>
      <c r="D230" s="11" t="s">
        <v>27</v>
      </c>
      <c r="E230" s="11" t="s">
        <v>185</v>
      </c>
      <c r="F230" s="147">
        <v>0.19</v>
      </c>
      <c r="G230" s="12" t="s">
        <v>20</v>
      </c>
      <c r="H230" s="15" t="s">
        <v>21</v>
      </c>
      <c r="I230" s="14">
        <v>1</v>
      </c>
      <c r="J230" s="14">
        <v>20</v>
      </c>
      <c r="K230" s="165">
        <v>3</v>
      </c>
      <c r="L230" s="165">
        <f t="shared" si="13"/>
        <v>0.57000000000000006</v>
      </c>
      <c r="M230" s="165">
        <f t="shared" si="12"/>
        <v>11.400000000000002</v>
      </c>
      <c r="N230" s="165">
        <f t="shared" si="14"/>
        <v>5.7000000000000009E-4</v>
      </c>
      <c r="O230" s="165">
        <f t="shared" si="15"/>
        <v>1.1400000000000002E-2</v>
      </c>
      <c r="P230" s="157" t="s">
        <v>162</v>
      </c>
      <c r="Q230" s="12"/>
      <c r="R230" s="12"/>
      <c r="S230" s="12" t="s">
        <v>186</v>
      </c>
      <c r="T230" s="143" t="s">
        <v>32</v>
      </c>
      <c r="U230" s="160" t="s">
        <v>163</v>
      </c>
    </row>
    <row r="231" spans="2:21" ht="15.75" customHeight="1" x14ac:dyDescent="0.2">
      <c r="B231" s="191"/>
      <c r="C231" s="115" t="s">
        <v>169</v>
      </c>
      <c r="D231" s="11" t="s">
        <v>95</v>
      </c>
      <c r="E231" s="11" t="s">
        <v>187</v>
      </c>
      <c r="F231" s="147">
        <v>0.48</v>
      </c>
      <c r="G231" s="12" t="s">
        <v>20</v>
      </c>
      <c r="H231" s="15" t="s">
        <v>21</v>
      </c>
      <c r="I231" s="14">
        <v>1</v>
      </c>
      <c r="J231" s="14">
        <v>20</v>
      </c>
      <c r="K231" s="165">
        <v>5</v>
      </c>
      <c r="L231" s="165">
        <f t="shared" si="13"/>
        <v>2.4</v>
      </c>
      <c r="M231" s="165">
        <f t="shared" si="12"/>
        <v>48</v>
      </c>
      <c r="N231" s="165">
        <f t="shared" si="14"/>
        <v>2.3999999999999998E-3</v>
      </c>
      <c r="O231" s="165">
        <f t="shared" si="15"/>
        <v>4.8000000000000001E-2</v>
      </c>
      <c r="P231" s="157" t="s">
        <v>162</v>
      </c>
      <c r="Q231" s="12"/>
      <c r="R231" s="12"/>
      <c r="S231" s="12" t="s">
        <v>23</v>
      </c>
      <c r="T231" s="143" t="s">
        <v>32</v>
      </c>
      <c r="U231" s="160" t="s">
        <v>163</v>
      </c>
    </row>
    <row r="232" spans="2:21" ht="15.75" customHeight="1" x14ac:dyDescent="0.2">
      <c r="B232" s="191"/>
      <c r="C232" s="115" t="s">
        <v>169</v>
      </c>
      <c r="D232" s="11" t="s">
        <v>27</v>
      </c>
      <c r="E232" s="11" t="s">
        <v>188</v>
      </c>
      <c r="F232" s="147">
        <v>0.96</v>
      </c>
      <c r="G232" s="12" t="s">
        <v>20</v>
      </c>
      <c r="H232" s="15" t="s">
        <v>21</v>
      </c>
      <c r="I232" s="14">
        <v>2</v>
      </c>
      <c r="J232" s="14">
        <v>20</v>
      </c>
      <c r="K232" s="165">
        <v>5</v>
      </c>
      <c r="L232" s="165">
        <f t="shared" si="13"/>
        <v>9.6</v>
      </c>
      <c r="M232" s="165">
        <f t="shared" si="12"/>
        <v>192</v>
      </c>
      <c r="N232" s="165">
        <f t="shared" si="14"/>
        <v>9.5999999999999992E-3</v>
      </c>
      <c r="O232" s="165">
        <f t="shared" si="15"/>
        <v>0.192</v>
      </c>
      <c r="P232" s="157" t="s">
        <v>162</v>
      </c>
      <c r="Q232" s="12"/>
      <c r="R232" s="12"/>
      <c r="S232" s="12" t="s">
        <v>23</v>
      </c>
      <c r="T232" s="143" t="s">
        <v>32</v>
      </c>
      <c r="U232" s="160" t="s">
        <v>163</v>
      </c>
    </row>
    <row r="233" spans="2:21" ht="15.75" customHeight="1" x14ac:dyDescent="0.2">
      <c r="B233" s="191"/>
      <c r="C233" s="115" t="s">
        <v>169</v>
      </c>
      <c r="D233" s="11" t="s">
        <v>27</v>
      </c>
      <c r="E233" s="11" t="s">
        <v>189</v>
      </c>
      <c r="F233" s="147">
        <v>0.18</v>
      </c>
      <c r="G233" s="12" t="s">
        <v>20</v>
      </c>
      <c r="H233" s="15" t="s">
        <v>21</v>
      </c>
      <c r="I233" s="14">
        <v>2</v>
      </c>
      <c r="J233" s="14">
        <v>20</v>
      </c>
      <c r="K233" s="165">
        <v>5</v>
      </c>
      <c r="L233" s="165">
        <f t="shared" si="13"/>
        <v>1.7999999999999998</v>
      </c>
      <c r="M233" s="165">
        <f t="shared" si="12"/>
        <v>36</v>
      </c>
      <c r="N233" s="165">
        <f t="shared" si="14"/>
        <v>1.7999999999999997E-3</v>
      </c>
      <c r="O233" s="165">
        <f t="shared" si="15"/>
        <v>3.5999999999999997E-2</v>
      </c>
      <c r="P233" s="157" t="s">
        <v>162</v>
      </c>
      <c r="Q233" s="12"/>
      <c r="R233" s="12"/>
      <c r="S233" s="12" t="s">
        <v>23</v>
      </c>
      <c r="T233" s="143" t="s">
        <v>32</v>
      </c>
      <c r="U233" s="160" t="s">
        <v>163</v>
      </c>
    </row>
    <row r="234" spans="2:21" ht="15.75" customHeight="1" x14ac:dyDescent="0.2">
      <c r="B234" s="191"/>
      <c r="C234" s="115" t="s">
        <v>169</v>
      </c>
      <c r="D234" s="11" t="s">
        <v>190</v>
      </c>
      <c r="E234" s="11" t="s">
        <v>191</v>
      </c>
      <c r="F234" s="147">
        <v>7.1999999999999995E-2</v>
      </c>
      <c r="G234" s="12" t="s">
        <v>20</v>
      </c>
      <c r="H234" s="15" t="s">
        <v>21</v>
      </c>
      <c r="I234" s="14">
        <v>90</v>
      </c>
      <c r="J234" s="14">
        <v>20</v>
      </c>
      <c r="K234" s="165">
        <v>5</v>
      </c>
      <c r="L234" s="165">
        <f t="shared" si="13"/>
        <v>32.4</v>
      </c>
      <c r="M234" s="165">
        <f t="shared" si="12"/>
        <v>648</v>
      </c>
      <c r="N234" s="165">
        <f t="shared" si="14"/>
        <v>3.2399999999999998E-2</v>
      </c>
      <c r="O234" s="165">
        <f t="shared" si="15"/>
        <v>0.64800000000000002</v>
      </c>
      <c r="P234" s="157" t="s">
        <v>32</v>
      </c>
      <c r="Q234" s="12"/>
      <c r="R234" s="12"/>
      <c r="S234" s="12" t="s">
        <v>23</v>
      </c>
      <c r="T234" s="143" t="s">
        <v>32</v>
      </c>
      <c r="U234" s="160" t="s">
        <v>163</v>
      </c>
    </row>
    <row r="235" spans="2:21" ht="15.75" customHeight="1" x14ac:dyDescent="0.2">
      <c r="B235" s="191"/>
      <c r="C235" s="115" t="s">
        <v>169</v>
      </c>
      <c r="D235" s="11" t="s">
        <v>33</v>
      </c>
      <c r="E235" s="11" t="s">
        <v>192</v>
      </c>
      <c r="F235" s="147">
        <v>5.0000000000000001E-3</v>
      </c>
      <c r="G235" s="12" t="s">
        <v>20</v>
      </c>
      <c r="H235" s="15" t="s">
        <v>21</v>
      </c>
      <c r="I235" s="14">
        <v>8</v>
      </c>
      <c r="J235" s="14">
        <v>20</v>
      </c>
      <c r="K235" s="165">
        <v>5</v>
      </c>
      <c r="L235" s="165">
        <f t="shared" si="13"/>
        <v>0.2</v>
      </c>
      <c r="M235" s="165">
        <f t="shared" si="12"/>
        <v>4</v>
      </c>
      <c r="N235" s="165">
        <f t="shared" si="14"/>
        <v>2.0000000000000001E-4</v>
      </c>
      <c r="O235" s="165">
        <f t="shared" si="15"/>
        <v>4.0000000000000001E-3</v>
      </c>
      <c r="P235" s="157" t="s">
        <v>32</v>
      </c>
      <c r="Q235" s="12"/>
      <c r="R235" s="12"/>
      <c r="S235" s="12" t="s">
        <v>23</v>
      </c>
      <c r="T235" s="143" t="s">
        <v>32</v>
      </c>
      <c r="U235" s="160" t="s">
        <v>163</v>
      </c>
    </row>
    <row r="236" spans="2:21" ht="15.75" customHeight="1" x14ac:dyDescent="0.2">
      <c r="B236" s="191"/>
      <c r="C236" s="115" t="s">
        <v>169</v>
      </c>
      <c r="D236" s="11" t="s">
        <v>33</v>
      </c>
      <c r="E236" s="11" t="s">
        <v>193</v>
      </c>
      <c r="F236" s="147">
        <v>2.3E-2</v>
      </c>
      <c r="G236" s="12" t="s">
        <v>20</v>
      </c>
      <c r="H236" s="15" t="s">
        <v>21</v>
      </c>
      <c r="I236" s="14">
        <v>7</v>
      </c>
      <c r="J236" s="14">
        <v>20</v>
      </c>
      <c r="K236" s="165">
        <v>8</v>
      </c>
      <c r="L236" s="165">
        <f t="shared" si="13"/>
        <v>1.288</v>
      </c>
      <c r="M236" s="165">
        <f t="shared" si="12"/>
        <v>25.76</v>
      </c>
      <c r="N236" s="165">
        <f t="shared" si="14"/>
        <v>1.2880000000000001E-3</v>
      </c>
      <c r="O236" s="165">
        <f t="shared" si="15"/>
        <v>2.5760000000000002E-2</v>
      </c>
      <c r="P236" s="157" t="s">
        <v>32</v>
      </c>
      <c r="Q236" s="12"/>
      <c r="R236" s="12"/>
      <c r="S236" s="12" t="s">
        <v>23</v>
      </c>
      <c r="T236" s="143" t="s">
        <v>32</v>
      </c>
      <c r="U236" s="160" t="s">
        <v>163</v>
      </c>
    </row>
    <row r="237" spans="2:21" ht="15.75" customHeight="1" x14ac:dyDescent="0.2">
      <c r="B237" s="192"/>
      <c r="C237" s="115" t="s">
        <v>169</v>
      </c>
      <c r="D237" s="11" t="s">
        <v>33</v>
      </c>
      <c r="E237" s="11" t="s">
        <v>194</v>
      </c>
      <c r="F237" s="147">
        <v>0.2</v>
      </c>
      <c r="G237" s="12" t="s">
        <v>20</v>
      </c>
      <c r="H237" s="15" t="s">
        <v>21</v>
      </c>
      <c r="I237" s="14">
        <v>2</v>
      </c>
      <c r="J237" s="14">
        <v>20</v>
      </c>
      <c r="K237" s="165">
        <v>8</v>
      </c>
      <c r="L237" s="165">
        <f t="shared" si="13"/>
        <v>3.2</v>
      </c>
      <c r="M237" s="165">
        <f t="shared" si="12"/>
        <v>64</v>
      </c>
      <c r="N237" s="165">
        <f t="shared" si="14"/>
        <v>3.2000000000000002E-3</v>
      </c>
      <c r="O237" s="165">
        <f t="shared" si="15"/>
        <v>6.4000000000000001E-2</v>
      </c>
      <c r="P237" s="157" t="s">
        <v>32</v>
      </c>
      <c r="Q237" s="12"/>
      <c r="R237" s="12"/>
      <c r="S237" s="12" t="s">
        <v>23</v>
      </c>
      <c r="T237" s="143" t="s">
        <v>32</v>
      </c>
      <c r="U237" s="160" t="s">
        <v>163</v>
      </c>
    </row>
    <row r="238" spans="2:21" ht="15.75" customHeight="1" x14ac:dyDescent="0.2">
      <c r="B238" s="190" t="s">
        <v>195</v>
      </c>
      <c r="C238" s="180" t="s">
        <v>196</v>
      </c>
      <c r="D238" s="11" t="s">
        <v>27</v>
      </c>
      <c r="E238" s="11" t="s">
        <v>28</v>
      </c>
      <c r="F238" s="147">
        <v>6.5000000000000002E-2</v>
      </c>
      <c r="G238" s="12" t="s">
        <v>20</v>
      </c>
      <c r="H238" s="15" t="s">
        <v>21</v>
      </c>
      <c r="I238" s="14">
        <v>2</v>
      </c>
      <c r="J238" s="14">
        <v>20</v>
      </c>
      <c r="K238" s="165">
        <v>8</v>
      </c>
      <c r="L238" s="165">
        <f t="shared" si="13"/>
        <v>1.04</v>
      </c>
      <c r="M238" s="165">
        <f t="shared" si="12"/>
        <v>20.8</v>
      </c>
      <c r="N238" s="165">
        <f t="shared" si="14"/>
        <v>1.0400000000000001E-3</v>
      </c>
      <c r="O238" s="165">
        <f t="shared" si="15"/>
        <v>2.0799999999999999E-2</v>
      </c>
      <c r="P238" s="157" t="s">
        <v>22</v>
      </c>
      <c r="Q238" s="12"/>
      <c r="R238" s="12"/>
      <c r="S238" s="12" t="s">
        <v>23</v>
      </c>
      <c r="T238" s="143" t="s">
        <v>24</v>
      </c>
      <c r="U238" s="175" t="s">
        <v>197</v>
      </c>
    </row>
    <row r="239" spans="2:21" ht="15.75" customHeight="1" x14ac:dyDescent="0.2">
      <c r="B239" s="191"/>
      <c r="C239" s="181"/>
      <c r="D239" s="11" t="s">
        <v>18</v>
      </c>
      <c r="E239" s="11" t="s">
        <v>97</v>
      </c>
      <c r="F239" s="147">
        <v>0.8</v>
      </c>
      <c r="G239" s="12" t="s">
        <v>20</v>
      </c>
      <c r="H239" s="15" t="s">
        <v>21</v>
      </c>
      <c r="I239" s="14">
        <v>1</v>
      </c>
      <c r="J239" s="14">
        <v>20</v>
      </c>
      <c r="K239" s="165">
        <v>0.15</v>
      </c>
      <c r="L239" s="165">
        <f t="shared" si="13"/>
        <v>0.12</v>
      </c>
      <c r="M239" s="165">
        <f t="shared" si="12"/>
        <v>2.4</v>
      </c>
      <c r="N239" s="165">
        <f t="shared" si="14"/>
        <v>1.1999999999999999E-4</v>
      </c>
      <c r="O239" s="165">
        <f t="shared" si="15"/>
        <v>2.3999999999999998E-3</v>
      </c>
      <c r="P239" s="157" t="s">
        <v>22</v>
      </c>
      <c r="Q239" s="12" t="s">
        <v>23</v>
      </c>
      <c r="R239" s="12"/>
      <c r="S239" s="12"/>
      <c r="T239" s="143" t="s">
        <v>24</v>
      </c>
      <c r="U239" s="176"/>
    </row>
    <row r="240" spans="2:21" ht="15.75" customHeight="1" x14ac:dyDescent="0.2">
      <c r="B240" s="191"/>
      <c r="C240" s="181"/>
      <c r="D240" s="11" t="s">
        <v>33</v>
      </c>
      <c r="E240" s="11" t="s">
        <v>35</v>
      </c>
      <c r="F240" s="147">
        <v>2.7E-2</v>
      </c>
      <c r="G240" s="12" t="s">
        <v>20</v>
      </c>
      <c r="H240" s="15" t="s">
        <v>21</v>
      </c>
      <c r="I240" s="14">
        <v>2</v>
      </c>
      <c r="J240" s="14">
        <v>20</v>
      </c>
      <c r="K240" s="165">
        <v>8</v>
      </c>
      <c r="L240" s="165">
        <f t="shared" si="13"/>
        <v>0.432</v>
      </c>
      <c r="M240" s="165">
        <f t="shared" si="12"/>
        <v>8.64</v>
      </c>
      <c r="N240" s="165">
        <f t="shared" si="14"/>
        <v>4.3199999999999998E-4</v>
      </c>
      <c r="O240" s="165">
        <f t="shared" si="15"/>
        <v>8.6400000000000001E-3</v>
      </c>
      <c r="P240" s="157" t="s">
        <v>22</v>
      </c>
      <c r="Q240" s="12"/>
      <c r="R240" s="12"/>
      <c r="S240" s="12" t="s">
        <v>23</v>
      </c>
      <c r="T240" s="143" t="s">
        <v>24</v>
      </c>
      <c r="U240" s="176"/>
    </row>
    <row r="241" spans="2:21" ht="15.75" customHeight="1" x14ac:dyDescent="0.2">
      <c r="B241" s="191"/>
      <c r="C241" s="182"/>
      <c r="D241" s="11" t="s">
        <v>27</v>
      </c>
      <c r="E241" s="11" t="s">
        <v>46</v>
      </c>
      <c r="F241" s="147">
        <v>0.13</v>
      </c>
      <c r="G241" s="12" t="s">
        <v>20</v>
      </c>
      <c r="H241" s="15" t="s">
        <v>21</v>
      </c>
      <c r="I241" s="14">
        <v>1</v>
      </c>
      <c r="J241" s="14">
        <v>20</v>
      </c>
      <c r="K241" s="165">
        <v>1</v>
      </c>
      <c r="L241" s="165">
        <f t="shared" si="13"/>
        <v>0.13</v>
      </c>
      <c r="M241" s="165">
        <f t="shared" si="12"/>
        <v>2.6</v>
      </c>
      <c r="N241" s="165">
        <f t="shared" si="14"/>
        <v>1.3000000000000002E-4</v>
      </c>
      <c r="O241" s="165">
        <f t="shared" si="15"/>
        <v>2.5999999999999999E-3</v>
      </c>
      <c r="P241" s="157" t="s">
        <v>22</v>
      </c>
      <c r="Q241" s="12"/>
      <c r="R241" s="12"/>
      <c r="S241" s="12" t="s">
        <v>23</v>
      </c>
      <c r="T241" s="143" t="s">
        <v>24</v>
      </c>
      <c r="U241" s="177"/>
    </row>
    <row r="242" spans="2:21" ht="15.75" customHeight="1" x14ac:dyDescent="0.2">
      <c r="B242" s="191"/>
      <c r="C242" s="180" t="s">
        <v>198</v>
      </c>
      <c r="D242" s="11" t="s">
        <v>27</v>
      </c>
      <c r="E242" s="11" t="s">
        <v>28</v>
      </c>
      <c r="F242" s="147">
        <v>6.5000000000000002E-2</v>
      </c>
      <c r="G242" s="12" t="s">
        <v>20</v>
      </c>
      <c r="H242" s="15" t="s">
        <v>21</v>
      </c>
      <c r="I242" s="14">
        <v>2</v>
      </c>
      <c r="J242" s="14">
        <v>20</v>
      </c>
      <c r="K242" s="165">
        <v>8</v>
      </c>
      <c r="L242" s="165">
        <f t="shared" si="13"/>
        <v>1.04</v>
      </c>
      <c r="M242" s="165">
        <f t="shared" si="12"/>
        <v>20.8</v>
      </c>
      <c r="N242" s="165">
        <f t="shared" si="14"/>
        <v>1.0400000000000001E-3</v>
      </c>
      <c r="O242" s="165">
        <f t="shared" si="15"/>
        <v>2.0799999999999999E-2</v>
      </c>
      <c r="P242" s="157" t="s">
        <v>22</v>
      </c>
      <c r="Q242" s="12"/>
      <c r="R242" s="12"/>
      <c r="S242" s="12" t="s">
        <v>23</v>
      </c>
      <c r="T242" s="143" t="s">
        <v>24</v>
      </c>
      <c r="U242" s="175" t="s">
        <v>199</v>
      </c>
    </row>
    <row r="243" spans="2:21" ht="15.75" customHeight="1" x14ac:dyDescent="0.2">
      <c r="B243" s="191"/>
      <c r="C243" s="181"/>
      <c r="D243" s="11" t="s">
        <v>27</v>
      </c>
      <c r="E243" s="11" t="s">
        <v>46</v>
      </c>
      <c r="F243" s="147">
        <v>0.44</v>
      </c>
      <c r="G243" s="12" t="s">
        <v>20</v>
      </c>
      <c r="H243" s="15" t="s">
        <v>21</v>
      </c>
      <c r="I243" s="14">
        <v>1</v>
      </c>
      <c r="J243" s="14">
        <v>20</v>
      </c>
      <c r="K243" s="165">
        <v>1</v>
      </c>
      <c r="L243" s="165">
        <f t="shared" si="13"/>
        <v>0.44</v>
      </c>
      <c r="M243" s="165">
        <f t="shared" si="12"/>
        <v>8.8000000000000007</v>
      </c>
      <c r="N243" s="165">
        <f t="shared" si="14"/>
        <v>4.4000000000000002E-4</v>
      </c>
      <c r="O243" s="165">
        <f t="shared" si="15"/>
        <v>8.8000000000000005E-3</v>
      </c>
      <c r="P243" s="157" t="s">
        <v>22</v>
      </c>
      <c r="Q243" s="12"/>
      <c r="R243" s="12"/>
      <c r="S243" s="12" t="s">
        <v>23</v>
      </c>
      <c r="T243" s="143" t="s">
        <v>24</v>
      </c>
      <c r="U243" s="176"/>
    </row>
    <row r="244" spans="2:21" ht="15.75" customHeight="1" x14ac:dyDescent="0.2">
      <c r="B244" s="191"/>
      <c r="C244" s="182"/>
      <c r="D244" s="11" t="s">
        <v>33</v>
      </c>
      <c r="E244" s="11" t="s">
        <v>35</v>
      </c>
      <c r="F244" s="147">
        <v>2.7E-2</v>
      </c>
      <c r="G244" s="12" t="s">
        <v>20</v>
      </c>
      <c r="H244" s="15" t="s">
        <v>21</v>
      </c>
      <c r="I244" s="14">
        <v>2</v>
      </c>
      <c r="J244" s="14">
        <v>20</v>
      </c>
      <c r="K244" s="165">
        <v>0.25</v>
      </c>
      <c r="L244" s="165">
        <f t="shared" si="13"/>
        <v>1.35E-2</v>
      </c>
      <c r="M244" s="165">
        <f t="shared" si="12"/>
        <v>0.27</v>
      </c>
      <c r="N244" s="165">
        <f t="shared" si="14"/>
        <v>1.3499999999999999E-5</v>
      </c>
      <c r="O244" s="165">
        <f t="shared" si="15"/>
        <v>2.7E-4</v>
      </c>
      <c r="P244" s="157" t="s">
        <v>22</v>
      </c>
      <c r="Q244" s="12"/>
      <c r="R244" s="12" t="s">
        <v>23</v>
      </c>
      <c r="S244" s="12"/>
      <c r="T244" s="143" t="s">
        <v>24</v>
      </c>
      <c r="U244" s="177"/>
    </row>
    <row r="245" spans="2:21" ht="15.75" customHeight="1" x14ac:dyDescent="0.2">
      <c r="B245" s="191"/>
      <c r="C245" s="207" t="s">
        <v>200</v>
      </c>
      <c r="D245" s="128" t="s">
        <v>201</v>
      </c>
      <c r="E245" s="129" t="s">
        <v>202</v>
      </c>
      <c r="F245" s="147">
        <v>2.7E-2</v>
      </c>
      <c r="G245" s="12" t="s">
        <v>20</v>
      </c>
      <c r="H245" s="15" t="s">
        <v>21</v>
      </c>
      <c r="I245" s="134">
        <v>12</v>
      </c>
      <c r="J245" s="135">
        <v>20</v>
      </c>
      <c r="K245" s="167">
        <v>4</v>
      </c>
      <c r="L245" s="165">
        <f t="shared" si="13"/>
        <v>1.296</v>
      </c>
      <c r="M245" s="165">
        <f t="shared" si="12"/>
        <v>25.92</v>
      </c>
      <c r="N245" s="165">
        <f t="shared" si="14"/>
        <v>1.2960000000000001E-3</v>
      </c>
      <c r="O245" s="165">
        <f t="shared" si="15"/>
        <v>2.5920000000000002E-2</v>
      </c>
      <c r="P245" s="157" t="s">
        <v>32</v>
      </c>
      <c r="Q245" s="134"/>
      <c r="R245" s="134"/>
      <c r="S245" s="129" t="s">
        <v>203</v>
      </c>
      <c r="T245" s="143" t="s">
        <v>32</v>
      </c>
      <c r="U245" s="161"/>
    </row>
    <row r="246" spans="2:21" ht="15.75" customHeight="1" x14ac:dyDescent="0.2">
      <c r="B246" s="191"/>
      <c r="C246" s="208"/>
      <c r="D246" s="128" t="s">
        <v>204</v>
      </c>
      <c r="E246" s="129" t="s">
        <v>205</v>
      </c>
      <c r="F246" s="151">
        <v>0.22</v>
      </c>
      <c r="G246" s="12" t="s">
        <v>20</v>
      </c>
      <c r="H246" s="15" t="s">
        <v>21</v>
      </c>
      <c r="I246" s="134">
        <v>1</v>
      </c>
      <c r="J246" s="135">
        <v>20</v>
      </c>
      <c r="K246" s="167">
        <v>8</v>
      </c>
      <c r="L246" s="165">
        <f t="shared" si="13"/>
        <v>1.76</v>
      </c>
      <c r="M246" s="165">
        <f t="shared" si="12"/>
        <v>35.200000000000003</v>
      </c>
      <c r="N246" s="165">
        <f t="shared" si="14"/>
        <v>1.7600000000000001E-3</v>
      </c>
      <c r="O246" s="165">
        <f t="shared" si="15"/>
        <v>3.5200000000000002E-2</v>
      </c>
      <c r="P246" s="157" t="s">
        <v>32</v>
      </c>
      <c r="Q246" s="134"/>
      <c r="R246" s="134"/>
      <c r="S246" s="129" t="s">
        <v>203</v>
      </c>
      <c r="T246" s="143" t="s">
        <v>32</v>
      </c>
      <c r="U246" s="161"/>
    </row>
    <row r="247" spans="2:21" ht="15.75" customHeight="1" x14ac:dyDescent="0.2">
      <c r="B247" s="191"/>
      <c r="C247" s="208"/>
      <c r="D247" s="128" t="s">
        <v>201</v>
      </c>
      <c r="E247" s="129" t="s">
        <v>206</v>
      </c>
      <c r="F247" s="151"/>
      <c r="G247" s="12" t="s">
        <v>20</v>
      </c>
      <c r="H247" s="15" t="s">
        <v>21</v>
      </c>
      <c r="I247" s="134">
        <v>1</v>
      </c>
      <c r="J247" s="135">
        <v>20</v>
      </c>
      <c r="K247" s="167"/>
      <c r="L247" s="165">
        <f t="shared" si="13"/>
        <v>0</v>
      </c>
      <c r="M247" s="167"/>
      <c r="N247" s="165">
        <f t="shared" si="14"/>
        <v>0</v>
      </c>
      <c r="O247" s="165">
        <f t="shared" si="15"/>
        <v>0</v>
      </c>
      <c r="P247" s="157" t="s">
        <v>32</v>
      </c>
      <c r="Q247" s="134"/>
      <c r="R247" s="134"/>
      <c r="S247" s="129" t="s">
        <v>203</v>
      </c>
      <c r="T247" s="143" t="s">
        <v>32</v>
      </c>
      <c r="U247" s="161"/>
    </row>
    <row r="248" spans="2:21" ht="15.75" customHeight="1" x14ac:dyDescent="0.2">
      <c r="B248" s="191"/>
      <c r="C248" s="208"/>
      <c r="D248" s="128" t="s">
        <v>204</v>
      </c>
      <c r="E248" s="129" t="s">
        <v>207</v>
      </c>
      <c r="F248" s="151"/>
      <c r="G248" s="12" t="s">
        <v>20</v>
      </c>
      <c r="H248" s="15" t="s">
        <v>21</v>
      </c>
      <c r="I248" s="134">
        <v>1</v>
      </c>
      <c r="J248" s="135">
        <v>20</v>
      </c>
      <c r="K248" s="167"/>
      <c r="L248" s="165">
        <f t="shared" si="13"/>
        <v>0</v>
      </c>
      <c r="M248" s="167"/>
      <c r="N248" s="165">
        <f t="shared" si="14"/>
        <v>0</v>
      </c>
      <c r="O248" s="165">
        <f t="shared" si="15"/>
        <v>0</v>
      </c>
      <c r="P248" s="157" t="s">
        <v>32</v>
      </c>
      <c r="Q248" s="134"/>
      <c r="R248" s="134"/>
      <c r="S248" s="129" t="s">
        <v>203</v>
      </c>
      <c r="T248" s="143" t="s">
        <v>32</v>
      </c>
      <c r="U248" s="161"/>
    </row>
    <row r="249" spans="2:21" ht="15.75" customHeight="1" x14ac:dyDescent="0.2">
      <c r="B249" s="191"/>
      <c r="C249" s="209"/>
      <c r="D249" s="128" t="s">
        <v>201</v>
      </c>
      <c r="E249" s="129" t="s">
        <v>208</v>
      </c>
      <c r="F249" s="151"/>
      <c r="G249" s="12" t="s">
        <v>20</v>
      </c>
      <c r="H249" s="15" t="s">
        <v>21</v>
      </c>
      <c r="I249" s="134">
        <v>5</v>
      </c>
      <c r="J249" s="135">
        <v>20</v>
      </c>
      <c r="K249" s="167"/>
      <c r="L249" s="165">
        <f t="shared" si="13"/>
        <v>0</v>
      </c>
      <c r="M249" s="167"/>
      <c r="N249" s="165">
        <f t="shared" si="14"/>
        <v>0</v>
      </c>
      <c r="O249" s="165">
        <f t="shared" si="15"/>
        <v>0</v>
      </c>
      <c r="P249" s="157" t="s">
        <v>32</v>
      </c>
      <c r="Q249" s="134"/>
      <c r="R249" s="134"/>
      <c r="S249" s="129" t="s">
        <v>203</v>
      </c>
      <c r="T249" s="143" t="s">
        <v>32</v>
      </c>
      <c r="U249" s="161"/>
    </row>
    <row r="250" spans="2:21" ht="15.75" customHeight="1" x14ac:dyDescent="0.2">
      <c r="B250" s="191"/>
      <c r="C250" s="204" t="s">
        <v>209</v>
      </c>
      <c r="D250" s="131" t="s">
        <v>201</v>
      </c>
      <c r="E250" s="132" t="s">
        <v>202</v>
      </c>
      <c r="F250" s="147">
        <v>2.7E-2</v>
      </c>
      <c r="G250" s="12" t="s">
        <v>20</v>
      </c>
      <c r="H250" s="15" t="s">
        <v>21</v>
      </c>
      <c r="I250" s="136">
        <v>12</v>
      </c>
      <c r="J250" s="135">
        <v>20</v>
      </c>
      <c r="K250" s="168">
        <v>4</v>
      </c>
      <c r="L250" s="165">
        <f t="shared" si="13"/>
        <v>1.296</v>
      </c>
      <c r="M250" s="165">
        <f>(F250)*(I250)*(K250)*(J250)</f>
        <v>25.92</v>
      </c>
      <c r="N250" s="165">
        <f t="shared" si="14"/>
        <v>1.2960000000000001E-3</v>
      </c>
      <c r="O250" s="165">
        <f t="shared" si="15"/>
        <v>2.5920000000000002E-2</v>
      </c>
      <c r="P250" s="157" t="s">
        <v>32</v>
      </c>
      <c r="Q250" s="134"/>
      <c r="R250" s="134"/>
      <c r="S250" s="132" t="s">
        <v>203</v>
      </c>
      <c r="T250" s="143" t="s">
        <v>32</v>
      </c>
      <c r="U250" s="162"/>
    </row>
    <row r="251" spans="2:21" ht="15.75" customHeight="1" x14ac:dyDescent="0.2">
      <c r="B251" s="191"/>
      <c r="C251" s="205"/>
      <c r="D251" s="131" t="s">
        <v>204</v>
      </c>
      <c r="E251" s="132" t="s">
        <v>205</v>
      </c>
      <c r="F251" s="152">
        <v>0.22</v>
      </c>
      <c r="G251" s="12" t="s">
        <v>20</v>
      </c>
      <c r="H251" s="15" t="s">
        <v>21</v>
      </c>
      <c r="I251" s="136">
        <v>1</v>
      </c>
      <c r="J251" s="135">
        <v>20</v>
      </c>
      <c r="K251" s="168">
        <v>8</v>
      </c>
      <c r="L251" s="165">
        <f t="shared" si="13"/>
        <v>1.76</v>
      </c>
      <c r="M251" s="165">
        <f>(F251)*(I251)*(K251)*(J251)</f>
        <v>35.200000000000003</v>
      </c>
      <c r="N251" s="165">
        <f t="shared" si="14"/>
        <v>1.7600000000000001E-3</v>
      </c>
      <c r="O251" s="165">
        <f t="shared" si="15"/>
        <v>3.5200000000000002E-2</v>
      </c>
      <c r="P251" s="157" t="s">
        <v>32</v>
      </c>
      <c r="Q251" s="134"/>
      <c r="R251" s="134"/>
      <c r="S251" s="132" t="s">
        <v>203</v>
      </c>
      <c r="T251" s="143" t="s">
        <v>32</v>
      </c>
      <c r="U251" s="162"/>
    </row>
    <row r="252" spans="2:21" ht="16.5" customHeight="1" x14ac:dyDescent="0.2">
      <c r="B252" s="191"/>
      <c r="C252" s="205"/>
      <c r="D252" s="131" t="s">
        <v>201</v>
      </c>
      <c r="E252" s="132" t="s">
        <v>206</v>
      </c>
      <c r="F252" s="152"/>
      <c r="G252" s="12" t="s">
        <v>20</v>
      </c>
      <c r="H252" s="15" t="s">
        <v>21</v>
      </c>
      <c r="I252" s="136">
        <v>1</v>
      </c>
      <c r="J252" s="135">
        <v>20</v>
      </c>
      <c r="K252" s="168"/>
      <c r="L252" s="165">
        <f t="shared" si="13"/>
        <v>0</v>
      </c>
      <c r="M252" s="168"/>
      <c r="N252" s="165">
        <f t="shared" si="14"/>
        <v>0</v>
      </c>
      <c r="O252" s="165">
        <f t="shared" si="15"/>
        <v>0</v>
      </c>
      <c r="P252" s="157" t="s">
        <v>32</v>
      </c>
      <c r="Q252" s="134"/>
      <c r="R252" s="134"/>
      <c r="S252" s="132" t="s">
        <v>203</v>
      </c>
      <c r="T252" s="143" t="s">
        <v>32</v>
      </c>
      <c r="U252" s="162"/>
    </row>
    <row r="253" spans="2:21" ht="15.75" customHeight="1" x14ac:dyDescent="0.2">
      <c r="B253" s="191"/>
      <c r="C253" s="205"/>
      <c r="D253" s="131" t="s">
        <v>204</v>
      </c>
      <c r="E253" s="132" t="s">
        <v>207</v>
      </c>
      <c r="F253" s="152"/>
      <c r="G253" s="12" t="s">
        <v>20</v>
      </c>
      <c r="H253" s="15" t="s">
        <v>21</v>
      </c>
      <c r="I253" s="136">
        <v>1</v>
      </c>
      <c r="J253" s="135">
        <v>20</v>
      </c>
      <c r="K253" s="168"/>
      <c r="L253" s="165">
        <f t="shared" si="13"/>
        <v>0</v>
      </c>
      <c r="M253" s="168"/>
      <c r="N253" s="165">
        <f t="shared" si="14"/>
        <v>0</v>
      </c>
      <c r="O253" s="165">
        <f t="shared" si="15"/>
        <v>0</v>
      </c>
      <c r="P253" s="157" t="s">
        <v>32</v>
      </c>
      <c r="Q253" s="134"/>
      <c r="R253" s="134"/>
      <c r="S253" s="132" t="s">
        <v>203</v>
      </c>
      <c r="T253" s="143" t="s">
        <v>32</v>
      </c>
      <c r="U253" s="162"/>
    </row>
    <row r="254" spans="2:21" ht="15.75" customHeight="1" x14ac:dyDescent="0.2">
      <c r="B254" s="191"/>
      <c r="C254" s="206"/>
      <c r="D254" s="131" t="s">
        <v>201</v>
      </c>
      <c r="E254" s="132" t="s">
        <v>208</v>
      </c>
      <c r="F254" s="152"/>
      <c r="G254" s="12" t="s">
        <v>20</v>
      </c>
      <c r="H254" s="15" t="s">
        <v>21</v>
      </c>
      <c r="I254" s="136">
        <v>4</v>
      </c>
      <c r="J254" s="135">
        <v>20</v>
      </c>
      <c r="K254" s="168"/>
      <c r="L254" s="165">
        <f t="shared" si="13"/>
        <v>0</v>
      </c>
      <c r="M254" s="168"/>
      <c r="N254" s="165">
        <f t="shared" si="14"/>
        <v>0</v>
      </c>
      <c r="O254" s="165">
        <f t="shared" si="15"/>
        <v>0</v>
      </c>
      <c r="P254" s="157" t="s">
        <v>32</v>
      </c>
      <c r="Q254" s="134"/>
      <c r="R254" s="134"/>
      <c r="S254" s="132" t="s">
        <v>203</v>
      </c>
      <c r="T254" s="143" t="s">
        <v>32</v>
      </c>
      <c r="U254" s="162"/>
    </row>
    <row r="255" spans="2:21" ht="15.75" customHeight="1" x14ac:dyDescent="0.2">
      <c r="B255" s="191"/>
      <c r="C255" s="207" t="s">
        <v>210</v>
      </c>
      <c r="D255" s="128" t="s">
        <v>201</v>
      </c>
      <c r="E255" s="129" t="s">
        <v>202</v>
      </c>
      <c r="F255" s="147">
        <v>2.7E-2</v>
      </c>
      <c r="G255" s="12" t="s">
        <v>20</v>
      </c>
      <c r="H255" s="15" t="s">
        <v>21</v>
      </c>
      <c r="I255" s="134">
        <v>12</v>
      </c>
      <c r="J255" s="135">
        <v>20</v>
      </c>
      <c r="K255" s="167">
        <v>4</v>
      </c>
      <c r="L255" s="165">
        <f t="shared" si="13"/>
        <v>1.296</v>
      </c>
      <c r="M255" s="165">
        <f>(F255)*(I255)*(K255)*(J255)</f>
        <v>25.92</v>
      </c>
      <c r="N255" s="165">
        <f t="shared" si="14"/>
        <v>1.2960000000000001E-3</v>
      </c>
      <c r="O255" s="165">
        <f t="shared" si="15"/>
        <v>2.5920000000000002E-2</v>
      </c>
      <c r="P255" s="157" t="s">
        <v>32</v>
      </c>
      <c r="Q255" s="134"/>
      <c r="R255" s="134"/>
      <c r="S255" s="129" t="s">
        <v>203</v>
      </c>
      <c r="T255" s="143" t="s">
        <v>32</v>
      </c>
      <c r="U255" s="161"/>
    </row>
    <row r="256" spans="2:21" ht="15.75" customHeight="1" x14ac:dyDescent="0.2">
      <c r="B256" s="191"/>
      <c r="C256" s="208"/>
      <c r="D256" s="128" t="s">
        <v>204</v>
      </c>
      <c r="E256" s="129" t="s">
        <v>205</v>
      </c>
      <c r="F256" s="151">
        <v>0.22</v>
      </c>
      <c r="G256" s="12" t="s">
        <v>20</v>
      </c>
      <c r="H256" s="15" t="s">
        <v>21</v>
      </c>
      <c r="I256" s="134">
        <v>1</v>
      </c>
      <c r="J256" s="135">
        <v>20</v>
      </c>
      <c r="K256" s="167">
        <v>8</v>
      </c>
      <c r="L256" s="165">
        <f t="shared" si="13"/>
        <v>1.76</v>
      </c>
      <c r="M256" s="165">
        <f>(F256)*(I256)*(K256)*(J256)</f>
        <v>35.200000000000003</v>
      </c>
      <c r="N256" s="165">
        <f t="shared" si="14"/>
        <v>1.7600000000000001E-3</v>
      </c>
      <c r="O256" s="165">
        <f t="shared" si="15"/>
        <v>3.5200000000000002E-2</v>
      </c>
      <c r="P256" s="157" t="s">
        <v>32</v>
      </c>
      <c r="Q256" s="134"/>
      <c r="R256" s="134"/>
      <c r="S256" s="129" t="s">
        <v>203</v>
      </c>
      <c r="T256" s="143" t="s">
        <v>32</v>
      </c>
      <c r="U256" s="161"/>
    </row>
    <row r="257" spans="2:21" ht="15.75" customHeight="1" x14ac:dyDescent="0.2">
      <c r="B257" s="191"/>
      <c r="C257" s="208"/>
      <c r="D257" s="128" t="s">
        <v>201</v>
      </c>
      <c r="E257" s="129" t="s">
        <v>206</v>
      </c>
      <c r="F257" s="151"/>
      <c r="G257" s="12" t="s">
        <v>20</v>
      </c>
      <c r="H257" s="15" t="s">
        <v>21</v>
      </c>
      <c r="I257" s="134">
        <v>1</v>
      </c>
      <c r="J257" s="135">
        <v>20</v>
      </c>
      <c r="K257" s="167"/>
      <c r="L257" s="165">
        <f t="shared" si="13"/>
        <v>0</v>
      </c>
      <c r="M257" s="167"/>
      <c r="N257" s="165">
        <f t="shared" si="14"/>
        <v>0</v>
      </c>
      <c r="O257" s="165">
        <f t="shared" si="15"/>
        <v>0</v>
      </c>
      <c r="P257" s="157" t="s">
        <v>32</v>
      </c>
      <c r="Q257" s="134"/>
      <c r="R257" s="134"/>
      <c r="S257" s="129" t="s">
        <v>203</v>
      </c>
      <c r="T257" s="143" t="s">
        <v>32</v>
      </c>
      <c r="U257" s="161"/>
    </row>
    <row r="258" spans="2:21" ht="15.75" customHeight="1" x14ac:dyDescent="0.2">
      <c r="B258" s="191"/>
      <c r="C258" s="208"/>
      <c r="D258" s="128" t="s">
        <v>204</v>
      </c>
      <c r="E258" s="129" t="s">
        <v>207</v>
      </c>
      <c r="F258" s="151"/>
      <c r="G258" s="12" t="s">
        <v>20</v>
      </c>
      <c r="H258" s="15" t="s">
        <v>21</v>
      </c>
      <c r="I258" s="134">
        <v>1</v>
      </c>
      <c r="J258" s="135">
        <v>20</v>
      </c>
      <c r="K258" s="167"/>
      <c r="L258" s="165">
        <f t="shared" si="13"/>
        <v>0</v>
      </c>
      <c r="M258" s="167"/>
      <c r="N258" s="165">
        <f t="shared" si="14"/>
        <v>0</v>
      </c>
      <c r="O258" s="165">
        <f t="shared" si="15"/>
        <v>0</v>
      </c>
      <c r="P258" s="157" t="s">
        <v>32</v>
      </c>
      <c r="Q258" s="134"/>
      <c r="R258" s="134"/>
      <c r="S258" s="129" t="s">
        <v>203</v>
      </c>
      <c r="T258" s="143" t="s">
        <v>32</v>
      </c>
      <c r="U258" s="161"/>
    </row>
    <row r="259" spans="2:21" ht="15.75" customHeight="1" x14ac:dyDescent="0.2">
      <c r="B259" s="191"/>
      <c r="C259" s="209"/>
      <c r="D259" s="128" t="s">
        <v>201</v>
      </c>
      <c r="E259" s="129" t="s">
        <v>208</v>
      </c>
      <c r="F259" s="151"/>
      <c r="G259" s="12" t="s">
        <v>20</v>
      </c>
      <c r="H259" s="15" t="s">
        <v>21</v>
      </c>
      <c r="I259" s="134">
        <v>5</v>
      </c>
      <c r="J259" s="135">
        <v>20</v>
      </c>
      <c r="K259" s="167"/>
      <c r="L259" s="165">
        <f t="shared" si="13"/>
        <v>0</v>
      </c>
      <c r="M259" s="167"/>
      <c r="N259" s="165">
        <f t="shared" si="14"/>
        <v>0</v>
      </c>
      <c r="O259" s="165">
        <f t="shared" si="15"/>
        <v>0</v>
      </c>
      <c r="P259" s="157" t="s">
        <v>32</v>
      </c>
      <c r="Q259" s="134"/>
      <c r="R259" s="134"/>
      <c r="S259" s="129" t="s">
        <v>203</v>
      </c>
      <c r="T259" s="143" t="s">
        <v>32</v>
      </c>
      <c r="U259" s="161"/>
    </row>
    <row r="260" spans="2:21" ht="15.75" customHeight="1" x14ac:dyDescent="0.2">
      <c r="B260" s="191"/>
      <c r="C260" s="204" t="s">
        <v>211</v>
      </c>
      <c r="D260" s="131" t="s">
        <v>201</v>
      </c>
      <c r="E260" s="132" t="s">
        <v>202</v>
      </c>
      <c r="F260" s="147">
        <v>2.7E-2</v>
      </c>
      <c r="G260" s="12" t="s">
        <v>20</v>
      </c>
      <c r="H260" s="15" t="s">
        <v>21</v>
      </c>
      <c r="I260" s="136">
        <v>12</v>
      </c>
      <c r="J260" s="135">
        <v>20</v>
      </c>
      <c r="K260" s="168">
        <v>4</v>
      </c>
      <c r="L260" s="165">
        <f t="shared" si="13"/>
        <v>1.296</v>
      </c>
      <c r="M260" s="165">
        <f>(F260)*(I260)*(K260)*(J260)</f>
        <v>25.92</v>
      </c>
      <c r="N260" s="165">
        <f t="shared" si="14"/>
        <v>1.2960000000000001E-3</v>
      </c>
      <c r="O260" s="165">
        <f t="shared" si="15"/>
        <v>2.5920000000000002E-2</v>
      </c>
      <c r="P260" s="157" t="s">
        <v>32</v>
      </c>
      <c r="Q260" s="134"/>
      <c r="R260" s="134"/>
      <c r="S260" s="132" t="s">
        <v>203</v>
      </c>
      <c r="T260" s="143" t="s">
        <v>32</v>
      </c>
      <c r="U260" s="162"/>
    </row>
    <row r="261" spans="2:21" ht="15.75" customHeight="1" x14ac:dyDescent="0.2">
      <c r="B261" s="191"/>
      <c r="C261" s="205"/>
      <c r="D261" s="131" t="s">
        <v>204</v>
      </c>
      <c r="E261" s="132" t="s">
        <v>205</v>
      </c>
      <c r="F261" s="152">
        <v>0.22</v>
      </c>
      <c r="G261" s="12" t="s">
        <v>20</v>
      </c>
      <c r="H261" s="15" t="s">
        <v>21</v>
      </c>
      <c r="I261" s="136">
        <v>1</v>
      </c>
      <c r="J261" s="135">
        <v>20</v>
      </c>
      <c r="K261" s="168">
        <v>8</v>
      </c>
      <c r="L261" s="165">
        <f t="shared" ref="L261:L283" si="16">F261*I261*K261</f>
        <v>1.76</v>
      </c>
      <c r="M261" s="165">
        <f>(F261)*(I261)*(K261)*(J261)</f>
        <v>35.200000000000003</v>
      </c>
      <c r="N261" s="165">
        <f t="shared" ref="N261:N283" si="17">L261/1000</f>
        <v>1.7600000000000001E-3</v>
      </c>
      <c r="O261" s="165">
        <f t="shared" ref="O261:O283" si="18">M261/1000</f>
        <v>3.5200000000000002E-2</v>
      </c>
      <c r="P261" s="157" t="s">
        <v>32</v>
      </c>
      <c r="Q261" s="134"/>
      <c r="R261" s="134"/>
      <c r="S261" s="132" t="s">
        <v>203</v>
      </c>
      <c r="T261" s="143" t="s">
        <v>32</v>
      </c>
      <c r="U261" s="162"/>
    </row>
    <row r="262" spans="2:21" ht="15.75" customHeight="1" x14ac:dyDescent="0.2">
      <c r="B262" s="191"/>
      <c r="C262" s="205"/>
      <c r="D262" s="131" t="s">
        <v>201</v>
      </c>
      <c r="E262" s="132" t="s">
        <v>206</v>
      </c>
      <c r="F262" s="153"/>
      <c r="G262" s="12" t="s">
        <v>20</v>
      </c>
      <c r="H262" s="15" t="s">
        <v>21</v>
      </c>
      <c r="I262" s="137">
        <v>1</v>
      </c>
      <c r="J262" s="135">
        <v>20</v>
      </c>
      <c r="K262" s="169"/>
      <c r="L262" s="165">
        <f t="shared" si="16"/>
        <v>0</v>
      </c>
      <c r="M262" s="169"/>
      <c r="N262" s="165">
        <f t="shared" si="17"/>
        <v>0</v>
      </c>
      <c r="O262" s="165">
        <f t="shared" si="18"/>
        <v>0</v>
      </c>
      <c r="P262" s="157" t="s">
        <v>32</v>
      </c>
      <c r="Q262" s="134"/>
      <c r="R262" s="134"/>
      <c r="S262" s="132" t="s">
        <v>203</v>
      </c>
      <c r="T262" s="143" t="s">
        <v>32</v>
      </c>
      <c r="U262" s="162"/>
    </row>
    <row r="263" spans="2:21" ht="15.75" customHeight="1" x14ac:dyDescent="0.2">
      <c r="B263" s="191"/>
      <c r="C263" s="205"/>
      <c r="D263" s="131" t="s">
        <v>204</v>
      </c>
      <c r="E263" s="132" t="s">
        <v>207</v>
      </c>
      <c r="F263" s="153"/>
      <c r="G263" s="12" t="s">
        <v>20</v>
      </c>
      <c r="H263" s="15" t="s">
        <v>21</v>
      </c>
      <c r="I263" s="137">
        <v>1</v>
      </c>
      <c r="J263" s="135">
        <v>20</v>
      </c>
      <c r="K263" s="169"/>
      <c r="L263" s="165">
        <f t="shared" si="16"/>
        <v>0</v>
      </c>
      <c r="M263" s="169"/>
      <c r="N263" s="165">
        <f t="shared" si="17"/>
        <v>0</v>
      </c>
      <c r="O263" s="165">
        <f t="shared" si="18"/>
        <v>0</v>
      </c>
      <c r="P263" s="157" t="s">
        <v>32</v>
      </c>
      <c r="Q263" s="134"/>
      <c r="R263" s="134"/>
      <c r="S263" s="132" t="s">
        <v>203</v>
      </c>
      <c r="T263" s="143" t="s">
        <v>32</v>
      </c>
      <c r="U263" s="162"/>
    </row>
    <row r="264" spans="2:21" ht="15.75" customHeight="1" x14ac:dyDescent="0.2">
      <c r="B264" s="191"/>
      <c r="C264" s="206"/>
      <c r="D264" s="131" t="s">
        <v>201</v>
      </c>
      <c r="E264" s="132" t="s">
        <v>208</v>
      </c>
      <c r="F264" s="153"/>
      <c r="G264" s="12" t="s">
        <v>20</v>
      </c>
      <c r="H264" s="15" t="s">
        <v>21</v>
      </c>
      <c r="I264" s="137">
        <v>5</v>
      </c>
      <c r="J264" s="135">
        <v>20</v>
      </c>
      <c r="K264" s="169"/>
      <c r="L264" s="165">
        <f t="shared" si="16"/>
        <v>0</v>
      </c>
      <c r="M264" s="169"/>
      <c r="N264" s="165">
        <f t="shared" si="17"/>
        <v>0</v>
      </c>
      <c r="O264" s="165">
        <f t="shared" si="18"/>
        <v>0</v>
      </c>
      <c r="P264" s="157" t="s">
        <v>32</v>
      </c>
      <c r="Q264" s="134"/>
      <c r="R264" s="134"/>
      <c r="S264" s="132" t="s">
        <v>203</v>
      </c>
      <c r="T264" s="143" t="s">
        <v>32</v>
      </c>
      <c r="U264" s="162"/>
    </row>
    <row r="265" spans="2:21" ht="15.75" customHeight="1" x14ac:dyDescent="0.2">
      <c r="B265" s="191"/>
      <c r="C265" s="207" t="s">
        <v>212</v>
      </c>
      <c r="D265" s="128" t="s">
        <v>201</v>
      </c>
      <c r="E265" s="129" t="s">
        <v>202</v>
      </c>
      <c r="F265" s="147">
        <v>2.7E-2</v>
      </c>
      <c r="G265" s="12" t="s">
        <v>20</v>
      </c>
      <c r="H265" s="15" t="s">
        <v>21</v>
      </c>
      <c r="I265" s="138">
        <v>12</v>
      </c>
      <c r="J265" s="135">
        <v>20</v>
      </c>
      <c r="K265" s="170">
        <v>4</v>
      </c>
      <c r="L265" s="165">
        <f t="shared" si="16"/>
        <v>1.296</v>
      </c>
      <c r="M265" s="165">
        <f>(F265)*(I265)*(K265)*(J265)</f>
        <v>25.92</v>
      </c>
      <c r="N265" s="165">
        <f t="shared" si="17"/>
        <v>1.2960000000000001E-3</v>
      </c>
      <c r="O265" s="165">
        <f t="shared" si="18"/>
        <v>2.5920000000000002E-2</v>
      </c>
      <c r="P265" s="157" t="s">
        <v>32</v>
      </c>
      <c r="Q265" s="134"/>
      <c r="R265" s="134"/>
      <c r="S265" s="129" t="s">
        <v>203</v>
      </c>
      <c r="T265" s="143" t="s">
        <v>32</v>
      </c>
      <c r="U265" s="161"/>
    </row>
    <row r="266" spans="2:21" ht="15.75" customHeight="1" x14ac:dyDescent="0.2">
      <c r="B266" s="191"/>
      <c r="C266" s="208"/>
      <c r="D266" s="128" t="s">
        <v>204</v>
      </c>
      <c r="E266" s="129" t="s">
        <v>205</v>
      </c>
      <c r="F266" s="151">
        <v>0.22</v>
      </c>
      <c r="G266" s="12" t="s">
        <v>20</v>
      </c>
      <c r="H266" s="15" t="s">
        <v>21</v>
      </c>
      <c r="I266" s="134">
        <v>1</v>
      </c>
      <c r="J266" s="135">
        <v>20</v>
      </c>
      <c r="K266" s="167">
        <v>8</v>
      </c>
      <c r="L266" s="165">
        <f t="shared" si="16"/>
        <v>1.76</v>
      </c>
      <c r="M266" s="165">
        <f>(F266)*(I266)*(K266)*(J266)</f>
        <v>35.200000000000003</v>
      </c>
      <c r="N266" s="165">
        <f t="shared" si="17"/>
        <v>1.7600000000000001E-3</v>
      </c>
      <c r="O266" s="165">
        <f t="shared" si="18"/>
        <v>3.5200000000000002E-2</v>
      </c>
      <c r="P266" s="157" t="s">
        <v>32</v>
      </c>
      <c r="Q266" s="134"/>
      <c r="R266" s="134"/>
      <c r="S266" s="129" t="s">
        <v>203</v>
      </c>
      <c r="T266" s="143" t="s">
        <v>32</v>
      </c>
      <c r="U266" s="161"/>
    </row>
    <row r="267" spans="2:21" ht="15.75" customHeight="1" x14ac:dyDescent="0.2">
      <c r="B267" s="191"/>
      <c r="C267" s="208"/>
      <c r="D267" s="128" t="s">
        <v>201</v>
      </c>
      <c r="E267" s="129" t="s">
        <v>206</v>
      </c>
      <c r="F267" s="154"/>
      <c r="G267" s="12" t="s">
        <v>20</v>
      </c>
      <c r="H267" s="15" t="s">
        <v>21</v>
      </c>
      <c r="I267" s="134">
        <v>1</v>
      </c>
      <c r="J267" s="135">
        <v>20</v>
      </c>
      <c r="K267" s="171"/>
      <c r="L267" s="165">
        <f t="shared" si="16"/>
        <v>0</v>
      </c>
      <c r="M267" s="171"/>
      <c r="N267" s="165">
        <f t="shared" si="17"/>
        <v>0</v>
      </c>
      <c r="O267" s="165">
        <f t="shared" si="18"/>
        <v>0</v>
      </c>
      <c r="P267" s="157" t="s">
        <v>32</v>
      </c>
      <c r="Q267" s="134"/>
      <c r="R267" s="134"/>
      <c r="S267" s="129" t="s">
        <v>203</v>
      </c>
      <c r="T267" s="143" t="s">
        <v>32</v>
      </c>
      <c r="U267" s="161"/>
    </row>
    <row r="268" spans="2:21" ht="15.75" customHeight="1" x14ac:dyDescent="0.2">
      <c r="B268" s="191"/>
      <c r="C268" s="208"/>
      <c r="D268" s="128" t="s">
        <v>204</v>
      </c>
      <c r="E268" s="129" t="s">
        <v>207</v>
      </c>
      <c r="F268" s="154"/>
      <c r="G268" s="12" t="s">
        <v>20</v>
      </c>
      <c r="H268" s="15" t="s">
        <v>21</v>
      </c>
      <c r="I268" s="139">
        <v>1</v>
      </c>
      <c r="J268" s="135">
        <v>20</v>
      </c>
      <c r="K268" s="171"/>
      <c r="L268" s="165">
        <f t="shared" si="16"/>
        <v>0</v>
      </c>
      <c r="M268" s="171"/>
      <c r="N268" s="165">
        <f t="shared" si="17"/>
        <v>0</v>
      </c>
      <c r="O268" s="165">
        <f t="shared" si="18"/>
        <v>0</v>
      </c>
      <c r="P268" s="157" t="s">
        <v>32</v>
      </c>
      <c r="Q268" s="134"/>
      <c r="R268" s="134"/>
      <c r="S268" s="129" t="s">
        <v>203</v>
      </c>
      <c r="T268" s="143" t="s">
        <v>32</v>
      </c>
      <c r="U268" s="161"/>
    </row>
    <row r="269" spans="2:21" ht="15.75" customHeight="1" x14ac:dyDescent="0.2">
      <c r="B269" s="191"/>
      <c r="C269" s="209"/>
      <c r="D269" s="128" t="s">
        <v>201</v>
      </c>
      <c r="E269" s="129" t="s">
        <v>208</v>
      </c>
      <c r="F269" s="155"/>
      <c r="G269" s="12" t="s">
        <v>20</v>
      </c>
      <c r="H269" s="15" t="s">
        <v>21</v>
      </c>
      <c r="I269" s="139">
        <v>4</v>
      </c>
      <c r="J269" s="135">
        <v>20</v>
      </c>
      <c r="K269" s="171"/>
      <c r="L269" s="165">
        <f t="shared" si="16"/>
        <v>0</v>
      </c>
      <c r="M269" s="171"/>
      <c r="N269" s="165">
        <f t="shared" si="17"/>
        <v>0</v>
      </c>
      <c r="O269" s="165">
        <f t="shared" si="18"/>
        <v>0</v>
      </c>
      <c r="P269" s="157" t="s">
        <v>32</v>
      </c>
      <c r="Q269" s="134"/>
      <c r="R269" s="134"/>
      <c r="S269" s="129" t="s">
        <v>203</v>
      </c>
      <c r="T269" s="143" t="s">
        <v>32</v>
      </c>
      <c r="U269" s="161"/>
    </row>
    <row r="270" spans="2:21" ht="15.75" customHeight="1" x14ac:dyDescent="0.2">
      <c r="B270" s="191"/>
      <c r="C270" s="204" t="s">
        <v>213</v>
      </c>
      <c r="D270" s="131" t="s">
        <v>201</v>
      </c>
      <c r="E270" s="132" t="s">
        <v>202</v>
      </c>
      <c r="F270" s="147">
        <v>2.7E-2</v>
      </c>
      <c r="G270" s="12" t="s">
        <v>20</v>
      </c>
      <c r="H270" s="15" t="s">
        <v>21</v>
      </c>
      <c r="I270" s="140">
        <v>12</v>
      </c>
      <c r="J270" s="135">
        <v>20</v>
      </c>
      <c r="K270" s="172">
        <v>4</v>
      </c>
      <c r="L270" s="165">
        <f t="shared" si="16"/>
        <v>1.296</v>
      </c>
      <c r="M270" s="165">
        <f>(F270)*(I270)*(K270)*(J270)</f>
        <v>25.92</v>
      </c>
      <c r="N270" s="165">
        <f t="shared" si="17"/>
        <v>1.2960000000000001E-3</v>
      </c>
      <c r="O270" s="165">
        <f t="shared" si="18"/>
        <v>2.5920000000000002E-2</v>
      </c>
      <c r="P270" s="157" t="s">
        <v>32</v>
      </c>
      <c r="Q270" s="134"/>
      <c r="R270" s="134"/>
      <c r="S270" s="132" t="s">
        <v>203</v>
      </c>
      <c r="T270" s="143" t="s">
        <v>32</v>
      </c>
      <c r="U270" s="162"/>
    </row>
    <row r="271" spans="2:21" ht="15.75" customHeight="1" x14ac:dyDescent="0.2">
      <c r="B271" s="191"/>
      <c r="C271" s="205"/>
      <c r="D271" s="131" t="s">
        <v>204</v>
      </c>
      <c r="E271" s="132" t="s">
        <v>205</v>
      </c>
      <c r="F271" s="152">
        <v>0.22</v>
      </c>
      <c r="G271" s="12" t="s">
        <v>20</v>
      </c>
      <c r="H271" s="15" t="s">
        <v>21</v>
      </c>
      <c r="I271" s="136">
        <v>1</v>
      </c>
      <c r="J271" s="135">
        <v>20</v>
      </c>
      <c r="K271" s="168">
        <v>8</v>
      </c>
      <c r="L271" s="165">
        <f t="shared" si="16"/>
        <v>1.76</v>
      </c>
      <c r="M271" s="165">
        <f>(F271)*(I271)*(K271)*(J271)</f>
        <v>35.200000000000003</v>
      </c>
      <c r="N271" s="165">
        <f t="shared" si="17"/>
        <v>1.7600000000000001E-3</v>
      </c>
      <c r="O271" s="165">
        <f t="shared" si="18"/>
        <v>3.5200000000000002E-2</v>
      </c>
      <c r="P271" s="157" t="s">
        <v>32</v>
      </c>
      <c r="Q271" s="134"/>
      <c r="R271" s="134"/>
      <c r="S271" s="132" t="s">
        <v>203</v>
      </c>
      <c r="T271" s="143" t="s">
        <v>32</v>
      </c>
      <c r="U271" s="162"/>
    </row>
    <row r="272" spans="2:21" ht="15.75" customHeight="1" x14ac:dyDescent="0.2">
      <c r="B272" s="191"/>
      <c r="C272" s="205"/>
      <c r="D272" s="131" t="s">
        <v>201</v>
      </c>
      <c r="E272" s="132" t="s">
        <v>206</v>
      </c>
      <c r="F272" s="156"/>
      <c r="G272" s="12" t="s">
        <v>20</v>
      </c>
      <c r="H272" s="15" t="s">
        <v>21</v>
      </c>
      <c r="I272" s="140">
        <v>1</v>
      </c>
      <c r="J272" s="135">
        <v>20</v>
      </c>
      <c r="K272" s="172"/>
      <c r="L272" s="165">
        <f t="shared" si="16"/>
        <v>0</v>
      </c>
      <c r="M272" s="172"/>
      <c r="N272" s="165">
        <f t="shared" si="17"/>
        <v>0</v>
      </c>
      <c r="O272" s="165">
        <f t="shared" si="18"/>
        <v>0</v>
      </c>
      <c r="P272" s="157" t="s">
        <v>32</v>
      </c>
      <c r="Q272" s="134"/>
      <c r="R272" s="134"/>
      <c r="S272" s="132" t="s">
        <v>203</v>
      </c>
      <c r="T272" s="143" t="s">
        <v>32</v>
      </c>
      <c r="U272" s="162"/>
    </row>
    <row r="273" spans="2:21" ht="15.75" customHeight="1" x14ac:dyDescent="0.2">
      <c r="B273" s="191"/>
      <c r="C273" s="205"/>
      <c r="D273" s="131" t="s">
        <v>204</v>
      </c>
      <c r="E273" s="132" t="s">
        <v>207</v>
      </c>
      <c r="F273" s="156"/>
      <c r="G273" s="12" t="s">
        <v>20</v>
      </c>
      <c r="H273" s="15" t="s">
        <v>21</v>
      </c>
      <c r="I273" s="140">
        <v>1</v>
      </c>
      <c r="J273" s="135">
        <v>20</v>
      </c>
      <c r="K273" s="172"/>
      <c r="L273" s="165">
        <f t="shared" si="16"/>
        <v>0</v>
      </c>
      <c r="M273" s="172"/>
      <c r="N273" s="165">
        <f t="shared" si="17"/>
        <v>0</v>
      </c>
      <c r="O273" s="165">
        <f t="shared" si="18"/>
        <v>0</v>
      </c>
      <c r="P273" s="157" t="s">
        <v>32</v>
      </c>
      <c r="Q273" s="134"/>
      <c r="R273" s="134"/>
      <c r="S273" s="132" t="s">
        <v>203</v>
      </c>
      <c r="T273" s="143" t="s">
        <v>32</v>
      </c>
      <c r="U273" s="162"/>
    </row>
    <row r="274" spans="2:21" ht="15.75" customHeight="1" x14ac:dyDescent="0.2">
      <c r="B274" s="191"/>
      <c r="C274" s="206"/>
      <c r="D274" s="131" t="s">
        <v>201</v>
      </c>
      <c r="E274" s="132" t="s">
        <v>208</v>
      </c>
      <c r="F274" s="156"/>
      <c r="G274" s="12" t="s">
        <v>20</v>
      </c>
      <c r="H274" s="15" t="s">
        <v>21</v>
      </c>
      <c r="I274" s="140">
        <v>4</v>
      </c>
      <c r="J274" s="135">
        <v>20</v>
      </c>
      <c r="K274" s="172"/>
      <c r="L274" s="165">
        <f t="shared" si="16"/>
        <v>0</v>
      </c>
      <c r="M274" s="172"/>
      <c r="N274" s="165">
        <f t="shared" si="17"/>
        <v>0</v>
      </c>
      <c r="O274" s="165">
        <f t="shared" si="18"/>
        <v>0</v>
      </c>
      <c r="P274" s="157" t="s">
        <v>32</v>
      </c>
      <c r="Q274" s="134"/>
      <c r="R274" s="134"/>
      <c r="S274" s="132" t="s">
        <v>203</v>
      </c>
      <c r="T274" s="143" t="s">
        <v>32</v>
      </c>
      <c r="U274" s="162"/>
    </row>
    <row r="275" spans="2:21" ht="15.75" customHeight="1" x14ac:dyDescent="0.2">
      <c r="B275" s="191"/>
      <c r="C275" s="207" t="s">
        <v>214</v>
      </c>
      <c r="D275" s="128" t="s">
        <v>201</v>
      </c>
      <c r="E275" s="129" t="s">
        <v>202</v>
      </c>
      <c r="F275" s="147">
        <v>2.7E-2</v>
      </c>
      <c r="G275" s="12" t="s">
        <v>20</v>
      </c>
      <c r="H275" s="15" t="s">
        <v>21</v>
      </c>
      <c r="I275" s="139">
        <v>12</v>
      </c>
      <c r="J275" s="135">
        <v>20</v>
      </c>
      <c r="K275" s="171">
        <v>4</v>
      </c>
      <c r="L275" s="165">
        <f t="shared" si="16"/>
        <v>1.296</v>
      </c>
      <c r="M275" s="165">
        <f>(F275)*(I275)*(K275)*(J275)</f>
        <v>25.92</v>
      </c>
      <c r="N275" s="165">
        <f t="shared" si="17"/>
        <v>1.2960000000000001E-3</v>
      </c>
      <c r="O275" s="165">
        <f t="shared" si="18"/>
        <v>2.5920000000000002E-2</v>
      </c>
      <c r="P275" s="157" t="s">
        <v>32</v>
      </c>
      <c r="Q275" s="134"/>
      <c r="R275" s="134"/>
      <c r="S275" s="129" t="s">
        <v>203</v>
      </c>
      <c r="T275" s="143" t="s">
        <v>32</v>
      </c>
      <c r="U275" s="161"/>
    </row>
    <row r="276" spans="2:21" ht="15.75" customHeight="1" x14ac:dyDescent="0.2">
      <c r="B276" s="191"/>
      <c r="C276" s="208"/>
      <c r="D276" s="128" t="s">
        <v>204</v>
      </c>
      <c r="E276" s="129" t="s">
        <v>205</v>
      </c>
      <c r="F276" s="151">
        <v>0.22</v>
      </c>
      <c r="G276" s="12" t="s">
        <v>20</v>
      </c>
      <c r="H276" s="15" t="s">
        <v>21</v>
      </c>
      <c r="I276" s="134">
        <v>1</v>
      </c>
      <c r="J276" s="135">
        <v>20</v>
      </c>
      <c r="K276" s="167">
        <v>8</v>
      </c>
      <c r="L276" s="165">
        <f t="shared" si="16"/>
        <v>1.76</v>
      </c>
      <c r="M276" s="165">
        <f>(F276)*(I276)*(K276)*(J276)</f>
        <v>35.200000000000003</v>
      </c>
      <c r="N276" s="165">
        <f t="shared" si="17"/>
        <v>1.7600000000000001E-3</v>
      </c>
      <c r="O276" s="165">
        <f t="shared" si="18"/>
        <v>3.5200000000000002E-2</v>
      </c>
      <c r="P276" s="157" t="s">
        <v>32</v>
      </c>
      <c r="Q276" s="134"/>
      <c r="R276" s="134"/>
      <c r="S276" s="129" t="s">
        <v>203</v>
      </c>
      <c r="T276" s="143" t="s">
        <v>32</v>
      </c>
      <c r="U276" s="161"/>
    </row>
    <row r="277" spans="2:21" ht="15.75" customHeight="1" x14ac:dyDescent="0.2">
      <c r="B277" s="191"/>
      <c r="C277" s="208"/>
      <c r="D277" s="128" t="s">
        <v>201</v>
      </c>
      <c r="E277" s="129" t="s">
        <v>206</v>
      </c>
      <c r="F277" s="151"/>
      <c r="G277" s="12" t="s">
        <v>20</v>
      </c>
      <c r="H277" s="15" t="s">
        <v>21</v>
      </c>
      <c r="I277" s="134">
        <v>1</v>
      </c>
      <c r="J277" s="135">
        <v>20</v>
      </c>
      <c r="K277" s="171"/>
      <c r="L277" s="165">
        <f t="shared" si="16"/>
        <v>0</v>
      </c>
      <c r="M277" s="173"/>
      <c r="N277" s="165">
        <f t="shared" si="17"/>
        <v>0</v>
      </c>
      <c r="O277" s="165">
        <f t="shared" si="18"/>
        <v>0</v>
      </c>
      <c r="P277" s="157" t="s">
        <v>32</v>
      </c>
      <c r="Q277" s="134"/>
      <c r="R277" s="134"/>
      <c r="S277" s="129" t="s">
        <v>203</v>
      </c>
      <c r="T277" s="143" t="s">
        <v>32</v>
      </c>
      <c r="U277" s="161"/>
    </row>
    <row r="278" spans="2:21" ht="15.75" customHeight="1" x14ac:dyDescent="0.2">
      <c r="B278" s="191"/>
      <c r="C278" s="208"/>
      <c r="D278" s="128" t="s">
        <v>204</v>
      </c>
      <c r="E278" s="129" t="s">
        <v>207</v>
      </c>
      <c r="F278" s="151"/>
      <c r="G278" s="12" t="s">
        <v>20</v>
      </c>
      <c r="H278" s="15" t="s">
        <v>21</v>
      </c>
      <c r="I278" s="134">
        <v>1</v>
      </c>
      <c r="J278" s="135">
        <v>20</v>
      </c>
      <c r="K278" s="167"/>
      <c r="L278" s="165">
        <f t="shared" si="16"/>
        <v>0</v>
      </c>
      <c r="M278" s="173"/>
      <c r="N278" s="165">
        <f t="shared" si="17"/>
        <v>0</v>
      </c>
      <c r="O278" s="165">
        <f t="shared" si="18"/>
        <v>0</v>
      </c>
      <c r="P278" s="157" t="s">
        <v>32</v>
      </c>
      <c r="Q278" s="134"/>
      <c r="R278" s="134"/>
      <c r="S278" s="129" t="s">
        <v>203</v>
      </c>
      <c r="T278" s="143" t="s">
        <v>32</v>
      </c>
      <c r="U278" s="161"/>
    </row>
    <row r="279" spans="2:21" ht="15.75" customHeight="1" x14ac:dyDescent="0.2">
      <c r="B279" s="191"/>
      <c r="C279" s="208"/>
      <c r="D279" s="128" t="s">
        <v>201</v>
      </c>
      <c r="E279" s="129" t="s">
        <v>208</v>
      </c>
      <c r="F279" s="151"/>
      <c r="G279" s="12" t="s">
        <v>20</v>
      </c>
      <c r="H279" s="15" t="s">
        <v>21</v>
      </c>
      <c r="I279" s="134">
        <v>4</v>
      </c>
      <c r="J279" s="135">
        <v>20</v>
      </c>
      <c r="K279" s="167"/>
      <c r="L279" s="165">
        <f t="shared" si="16"/>
        <v>0</v>
      </c>
      <c r="M279" s="173"/>
      <c r="N279" s="165">
        <f t="shared" si="17"/>
        <v>0</v>
      </c>
      <c r="O279" s="165">
        <f t="shared" si="18"/>
        <v>0</v>
      </c>
      <c r="P279" s="157" t="s">
        <v>32</v>
      </c>
      <c r="Q279" s="134"/>
      <c r="R279" s="134"/>
      <c r="S279" s="129" t="s">
        <v>203</v>
      </c>
      <c r="T279" s="143" t="s">
        <v>32</v>
      </c>
      <c r="U279" s="161"/>
    </row>
    <row r="280" spans="2:21" ht="15.75" customHeight="1" x14ac:dyDescent="0.2">
      <c r="B280" s="192"/>
      <c r="C280" s="209"/>
      <c r="D280" s="128" t="s">
        <v>201</v>
      </c>
      <c r="E280" s="129" t="s">
        <v>215</v>
      </c>
      <c r="F280" s="151"/>
      <c r="G280" s="12" t="s">
        <v>20</v>
      </c>
      <c r="H280" s="15" t="s">
        <v>21</v>
      </c>
      <c r="I280" s="134">
        <v>1</v>
      </c>
      <c r="J280" s="135">
        <v>20</v>
      </c>
      <c r="K280" s="167"/>
      <c r="L280" s="165">
        <f t="shared" si="16"/>
        <v>0</v>
      </c>
      <c r="M280" s="173"/>
      <c r="N280" s="165">
        <f t="shared" si="17"/>
        <v>0</v>
      </c>
      <c r="O280" s="165">
        <f t="shared" si="18"/>
        <v>0</v>
      </c>
      <c r="P280" s="157" t="s">
        <v>32</v>
      </c>
      <c r="Q280" s="134"/>
      <c r="R280" s="134"/>
      <c r="S280" s="129" t="s">
        <v>203</v>
      </c>
      <c r="T280" s="143" t="s">
        <v>32</v>
      </c>
      <c r="U280" s="161"/>
    </row>
    <row r="281" spans="2:21" ht="15.75" customHeight="1" x14ac:dyDescent="0.2">
      <c r="B281" s="190" t="s">
        <v>216</v>
      </c>
      <c r="C281" s="180" t="s">
        <v>217</v>
      </c>
      <c r="D281" s="133" t="s">
        <v>27</v>
      </c>
      <c r="E281" s="133" t="s">
        <v>46</v>
      </c>
      <c r="F281" s="147">
        <v>0.13</v>
      </c>
      <c r="G281" s="12" t="s">
        <v>20</v>
      </c>
      <c r="H281" s="15" t="s">
        <v>21</v>
      </c>
      <c r="I281" s="135">
        <v>1</v>
      </c>
      <c r="J281" s="135">
        <v>20</v>
      </c>
      <c r="K281" s="165">
        <v>0.25</v>
      </c>
      <c r="L281" s="165">
        <f t="shared" si="16"/>
        <v>3.2500000000000001E-2</v>
      </c>
      <c r="M281" s="165">
        <f>(F281)*(I281)*(K281)*(J281)</f>
        <v>0.65</v>
      </c>
      <c r="N281" s="165">
        <f t="shared" si="17"/>
        <v>3.2500000000000004E-5</v>
      </c>
      <c r="O281" s="165">
        <f t="shared" si="18"/>
        <v>6.4999999999999997E-4</v>
      </c>
      <c r="P281" s="141" t="s">
        <v>22</v>
      </c>
      <c r="Q281" s="130"/>
      <c r="R281" s="130"/>
      <c r="S281" s="130" t="s">
        <v>23</v>
      </c>
      <c r="T281" s="143" t="s">
        <v>24</v>
      </c>
      <c r="U281" s="199" t="s">
        <v>218</v>
      </c>
    </row>
    <row r="282" spans="2:21" ht="15.75" customHeight="1" x14ac:dyDescent="0.2">
      <c r="B282" s="202"/>
      <c r="C282" s="197"/>
      <c r="D282" s="133" t="s">
        <v>27</v>
      </c>
      <c r="E282" s="133" t="s">
        <v>28</v>
      </c>
      <c r="F282" s="147">
        <v>6.5000000000000002E-2</v>
      </c>
      <c r="G282" s="12" t="s">
        <v>20</v>
      </c>
      <c r="H282" s="15" t="s">
        <v>21</v>
      </c>
      <c r="I282" s="14">
        <v>3</v>
      </c>
      <c r="J282" s="14">
        <v>20</v>
      </c>
      <c r="K282" s="165">
        <v>8</v>
      </c>
      <c r="L282" s="165">
        <f t="shared" si="16"/>
        <v>1.56</v>
      </c>
      <c r="M282" s="165">
        <f>(F282)*(I282)*(K282)*(J282)</f>
        <v>31.200000000000003</v>
      </c>
      <c r="N282" s="165">
        <f t="shared" si="17"/>
        <v>1.56E-3</v>
      </c>
      <c r="O282" s="165">
        <f t="shared" si="18"/>
        <v>3.1200000000000002E-2</v>
      </c>
      <c r="P282" s="141" t="s">
        <v>22</v>
      </c>
      <c r="Q282" s="12"/>
      <c r="R282" s="12"/>
      <c r="S282" s="12" t="s">
        <v>23</v>
      </c>
      <c r="T282" s="130" t="s">
        <v>24</v>
      </c>
      <c r="U282" s="200"/>
    </row>
    <row r="283" spans="2:21" ht="15.75" customHeight="1" x14ac:dyDescent="0.2">
      <c r="B283" s="203"/>
      <c r="C283" s="198"/>
      <c r="D283" s="133" t="s">
        <v>33</v>
      </c>
      <c r="E283" s="133" t="s">
        <v>192</v>
      </c>
      <c r="F283" s="147">
        <v>2.7E-2</v>
      </c>
      <c r="G283" s="12" t="s">
        <v>20</v>
      </c>
      <c r="H283" s="15" t="s">
        <v>21</v>
      </c>
      <c r="I283" s="14">
        <v>4</v>
      </c>
      <c r="J283" s="14">
        <v>20</v>
      </c>
      <c r="K283" s="165">
        <v>8</v>
      </c>
      <c r="L283" s="165">
        <f t="shared" si="16"/>
        <v>0.86399999999999999</v>
      </c>
      <c r="M283" s="165">
        <f>(F283)*(I283)*(K283)*(J283)</f>
        <v>17.28</v>
      </c>
      <c r="N283" s="165">
        <f t="shared" si="17"/>
        <v>8.6399999999999997E-4</v>
      </c>
      <c r="O283" s="165">
        <f t="shared" si="18"/>
        <v>1.728E-2</v>
      </c>
      <c r="P283" s="141" t="s">
        <v>22</v>
      </c>
      <c r="Q283" s="12"/>
      <c r="R283" s="12"/>
      <c r="S283" s="12" t="s">
        <v>23</v>
      </c>
      <c r="T283" s="130" t="s">
        <v>24</v>
      </c>
      <c r="U283" s="201"/>
    </row>
    <row r="284" spans="2:21" ht="16.5" customHeight="1" x14ac:dyDescent="0.2">
      <c r="I284" s="1"/>
      <c r="J284" s="1"/>
      <c r="K284" s="1"/>
      <c r="L284" s="1"/>
      <c r="M284" s="1"/>
      <c r="N284" s="1"/>
      <c r="O284" s="1"/>
    </row>
  </sheetData>
  <autoFilter ref="B3:U280" xr:uid="{00000000-0009-0000-0000-000000000000}"/>
  <mergeCells count="74">
    <mergeCell ref="K2:O2"/>
    <mergeCell ref="C281:C283"/>
    <mergeCell ref="U281:U283"/>
    <mergeCell ref="B281:B283"/>
    <mergeCell ref="C242:C244"/>
    <mergeCell ref="C238:C241"/>
    <mergeCell ref="B238:B280"/>
    <mergeCell ref="C260:C264"/>
    <mergeCell ref="C265:C269"/>
    <mergeCell ref="C270:C274"/>
    <mergeCell ref="C275:C280"/>
    <mergeCell ref="C245:C249"/>
    <mergeCell ref="C250:C254"/>
    <mergeCell ref="C255:C259"/>
    <mergeCell ref="B206:B237"/>
    <mergeCell ref="B200:B205"/>
    <mergeCell ref="B189:B199"/>
    <mergeCell ref="B176:B188"/>
    <mergeCell ref="B168:B175"/>
    <mergeCell ref="B71:B90"/>
    <mergeCell ref="B4:B70"/>
    <mergeCell ref="C96:C97"/>
    <mergeCell ref="C98:C103"/>
    <mergeCell ref="B158:B167"/>
    <mergeCell ref="B137:B157"/>
    <mergeCell ref="B127:B136"/>
    <mergeCell ref="B117:B126"/>
    <mergeCell ref="B91:B116"/>
    <mergeCell ref="C104:C105"/>
    <mergeCell ref="C106:C107"/>
    <mergeCell ref="C108:C115"/>
    <mergeCell ref="C117:C118"/>
    <mergeCell ref="C119:C120"/>
    <mergeCell ref="C121:C122"/>
    <mergeCell ref="C123:C124"/>
    <mergeCell ref="C125:C126"/>
    <mergeCell ref="C127:C128"/>
    <mergeCell ref="C129:C130"/>
    <mergeCell ref="C131:C132"/>
    <mergeCell ref="C133:C134"/>
    <mergeCell ref="C135:C136"/>
    <mergeCell ref="C137:C139"/>
    <mergeCell ref="C172:C173"/>
    <mergeCell ref="C174:C175"/>
    <mergeCell ref="C176:C177"/>
    <mergeCell ref="C178:C179"/>
    <mergeCell ref="C140:C143"/>
    <mergeCell ref="C144:C147"/>
    <mergeCell ref="C164:C165"/>
    <mergeCell ref="C166:C167"/>
    <mergeCell ref="C168:C169"/>
    <mergeCell ref="C194:C195"/>
    <mergeCell ref="C196:C199"/>
    <mergeCell ref="C200:C205"/>
    <mergeCell ref="U4:U10"/>
    <mergeCell ref="U11:U16"/>
    <mergeCell ref="U17:U24"/>
    <mergeCell ref="U25:U36"/>
    <mergeCell ref="U37:U43"/>
    <mergeCell ref="U151:U154"/>
    <mergeCell ref="U155:U157"/>
    <mergeCell ref="C180:C181"/>
    <mergeCell ref="C182:C183"/>
    <mergeCell ref="C184:C185"/>
    <mergeCell ref="C186:C187"/>
    <mergeCell ref="C189:C193"/>
    <mergeCell ref="C170:C171"/>
    <mergeCell ref="U238:U241"/>
    <mergeCell ref="U242:U244"/>
    <mergeCell ref="U44:U49"/>
    <mergeCell ref="U50:U58"/>
    <mergeCell ref="U59:U71"/>
    <mergeCell ref="U72:U90"/>
    <mergeCell ref="U91:U150"/>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
  <sheetViews>
    <sheetView workbookViewId="0">
      <selection activeCell="A22" sqref="A22"/>
    </sheetView>
  </sheetViews>
  <sheetFormatPr baseColWidth="10" defaultColWidth="12.5" defaultRowHeight="15" customHeight="1" x14ac:dyDescent="0.2"/>
  <cols>
    <col min="1" max="1" width="20.5" customWidth="1"/>
    <col min="2" max="2" width="29.1640625" customWidth="1"/>
    <col min="3" max="3" width="18.5" customWidth="1"/>
    <col min="4" max="4" width="20.5" customWidth="1"/>
    <col min="5" max="5" width="22.83203125" customWidth="1"/>
    <col min="6" max="6" width="27.6640625" customWidth="1"/>
    <col min="7" max="8" width="26.83203125" customWidth="1"/>
    <col min="9" max="9" width="29.1640625" customWidth="1"/>
    <col min="10" max="11" width="9" customWidth="1"/>
  </cols>
  <sheetData>
    <row r="1" spans="1:11" ht="15.75" customHeight="1" x14ac:dyDescent="0.3">
      <c r="A1" s="210" t="s">
        <v>219</v>
      </c>
      <c r="B1" s="211"/>
      <c r="C1" s="211"/>
      <c r="D1" s="211"/>
      <c r="E1" s="211"/>
      <c r="F1" s="211"/>
      <c r="G1" s="211"/>
      <c r="H1" s="211"/>
      <c r="I1" s="211"/>
    </row>
    <row r="2" spans="1:11" ht="46.5" customHeight="1" x14ac:dyDescent="0.2">
      <c r="A2" s="20" t="s">
        <v>220</v>
      </c>
      <c r="B2" s="20" t="s">
        <v>221</v>
      </c>
      <c r="C2" s="20" t="s">
        <v>15</v>
      </c>
      <c r="D2" s="20" t="s">
        <v>222</v>
      </c>
      <c r="E2" s="20" t="s">
        <v>223</v>
      </c>
      <c r="F2" s="20" t="s">
        <v>224</v>
      </c>
      <c r="G2" s="20" t="s">
        <v>225</v>
      </c>
      <c r="H2" s="20" t="s">
        <v>226</v>
      </c>
      <c r="I2" s="20" t="s">
        <v>227</v>
      </c>
    </row>
    <row r="3" spans="1:11" ht="15.75" customHeight="1" x14ac:dyDescent="0.2">
      <c r="A3" s="21" t="s">
        <v>228</v>
      </c>
      <c r="B3" s="22" t="s">
        <v>229</v>
      </c>
      <c r="C3" s="22" t="s">
        <v>230</v>
      </c>
      <c r="D3" s="22" t="s">
        <v>22</v>
      </c>
      <c r="E3" s="23">
        <v>1</v>
      </c>
      <c r="F3" s="23">
        <v>32</v>
      </c>
      <c r="G3" s="23">
        <v>16</v>
      </c>
      <c r="H3" s="23">
        <v>150.55000000000001</v>
      </c>
      <c r="I3" s="23">
        <v>40</v>
      </c>
      <c r="J3" s="24"/>
      <c r="K3" s="24"/>
    </row>
    <row r="4" spans="1:11" ht="15.75" customHeight="1" x14ac:dyDescent="0.2">
      <c r="A4" s="25" t="s">
        <v>228</v>
      </c>
      <c r="B4" s="22" t="s">
        <v>231</v>
      </c>
      <c r="C4" s="22" t="s">
        <v>230</v>
      </c>
      <c r="D4" s="22" t="s">
        <v>22</v>
      </c>
      <c r="E4" s="23">
        <v>1</v>
      </c>
      <c r="F4" s="23">
        <v>5</v>
      </c>
      <c r="G4" s="23">
        <v>5</v>
      </c>
      <c r="H4" s="23">
        <v>73.37</v>
      </c>
      <c r="I4" s="23">
        <v>16.25</v>
      </c>
      <c r="J4" s="24"/>
      <c r="K4" s="24"/>
    </row>
    <row r="5" spans="1:11" ht="15.75" customHeight="1" x14ac:dyDescent="0.2">
      <c r="A5" s="25"/>
      <c r="B5" s="22" t="s">
        <v>232</v>
      </c>
      <c r="C5" s="22" t="s">
        <v>230</v>
      </c>
      <c r="D5" s="22" t="s">
        <v>22</v>
      </c>
      <c r="E5" s="23">
        <v>1</v>
      </c>
      <c r="F5" s="23">
        <v>32</v>
      </c>
      <c r="G5" s="23">
        <v>16</v>
      </c>
      <c r="H5" s="23">
        <v>205.87</v>
      </c>
      <c r="I5" s="23">
        <v>35</v>
      </c>
      <c r="J5" s="24"/>
      <c r="K5" s="24"/>
    </row>
    <row r="6" spans="1:11" ht="15.75" customHeight="1" x14ac:dyDescent="0.2">
      <c r="A6" s="21" t="s">
        <v>233</v>
      </c>
      <c r="B6" s="22" t="s">
        <v>234</v>
      </c>
      <c r="C6" s="22" t="s">
        <v>230</v>
      </c>
      <c r="D6" s="22" t="s">
        <v>32</v>
      </c>
      <c r="E6" s="23">
        <v>1</v>
      </c>
      <c r="F6" s="23"/>
      <c r="G6" s="23"/>
      <c r="H6" s="23"/>
      <c r="I6" s="23">
        <v>108.88</v>
      </c>
      <c r="J6" s="24"/>
      <c r="K6" s="24"/>
    </row>
    <row r="7" spans="1:11" ht="15.75" customHeight="1" x14ac:dyDescent="0.2">
      <c r="A7" s="21" t="s">
        <v>233</v>
      </c>
      <c r="B7" s="22" t="s">
        <v>235</v>
      </c>
      <c r="C7" s="22" t="s">
        <v>230</v>
      </c>
      <c r="D7" s="22" t="s">
        <v>32</v>
      </c>
      <c r="E7" s="23">
        <v>1</v>
      </c>
      <c r="F7" s="23"/>
      <c r="G7" s="23"/>
      <c r="H7" s="23"/>
      <c r="I7" s="23">
        <v>765.55</v>
      </c>
    </row>
    <row r="8" spans="1:11" ht="15.75" customHeight="1" x14ac:dyDescent="0.2">
      <c r="A8" s="21" t="s">
        <v>228</v>
      </c>
      <c r="B8" s="22" t="s">
        <v>236</v>
      </c>
      <c r="C8" s="22" t="s">
        <v>237</v>
      </c>
      <c r="D8" s="22" t="s">
        <v>22</v>
      </c>
      <c r="E8" s="23">
        <v>1</v>
      </c>
      <c r="F8" s="23">
        <v>80</v>
      </c>
      <c r="G8" s="23">
        <v>20</v>
      </c>
      <c r="H8" s="23">
        <v>463.33</v>
      </c>
      <c r="I8" s="23">
        <v>57.77</v>
      </c>
    </row>
    <row r="9" spans="1:11" ht="15.75" customHeight="1" x14ac:dyDescent="0.2">
      <c r="A9" s="21" t="s">
        <v>228</v>
      </c>
      <c r="B9" s="22" t="s">
        <v>238</v>
      </c>
      <c r="C9" s="22" t="s">
        <v>237</v>
      </c>
      <c r="D9" s="22" t="s">
        <v>32</v>
      </c>
      <c r="E9" s="23">
        <v>1</v>
      </c>
      <c r="F9" s="23">
        <v>100</v>
      </c>
      <c r="G9" s="23">
        <v>20</v>
      </c>
      <c r="H9" s="23">
        <v>2837.44</v>
      </c>
      <c r="I9" s="23">
        <v>404.55</v>
      </c>
    </row>
    <row r="10" spans="1:11" ht="15.75" customHeight="1" x14ac:dyDescent="0.2">
      <c r="A10" s="21" t="s">
        <v>228</v>
      </c>
      <c r="B10" s="22" t="s">
        <v>239</v>
      </c>
      <c r="C10" s="22" t="s">
        <v>237</v>
      </c>
      <c r="D10" s="22" t="s">
        <v>22</v>
      </c>
      <c r="E10" s="23">
        <v>1</v>
      </c>
      <c r="F10" s="23">
        <v>64</v>
      </c>
      <c r="G10" s="23">
        <v>16</v>
      </c>
      <c r="H10" s="23">
        <v>2208</v>
      </c>
      <c r="I10" s="23">
        <v>127</v>
      </c>
    </row>
    <row r="11" spans="1:11" ht="15.75" customHeight="1" x14ac:dyDescent="0.2">
      <c r="A11" s="21"/>
      <c r="B11" s="22"/>
      <c r="C11" s="22"/>
      <c r="D11" s="22"/>
      <c r="E11" s="22"/>
      <c r="F11" s="23"/>
      <c r="G11" s="22"/>
      <c r="H11" s="22"/>
      <c r="I11" s="23"/>
    </row>
    <row r="12" spans="1:11" ht="15.75" customHeight="1" x14ac:dyDescent="0.2"/>
    <row r="13" spans="1:11" ht="15.75" customHeight="1" x14ac:dyDescent="0.2"/>
    <row r="14" spans="1:11" ht="15.75" customHeight="1" x14ac:dyDescent="0.2"/>
    <row r="15" spans="1:11" ht="15.75" customHeight="1" x14ac:dyDescent="0.2">
      <c r="G15" s="26">
        <v>1000</v>
      </c>
      <c r="H15" s="27" t="s">
        <v>240</v>
      </c>
      <c r="I15" s="26">
        <f>1600*20</f>
        <v>32000</v>
      </c>
    </row>
    <row r="16" spans="1:11" ht="15.75" customHeight="1" x14ac:dyDescent="0.2">
      <c r="G16" s="26">
        <v>675</v>
      </c>
      <c r="H16" s="27" t="s">
        <v>240</v>
      </c>
    </row>
    <row r="17" spans="6:8" ht="15.75" customHeight="1" x14ac:dyDescent="0.2">
      <c r="G17" s="26">
        <v>151</v>
      </c>
      <c r="H17" s="27" t="s">
        <v>241</v>
      </c>
    </row>
    <row r="18" spans="6:8" ht="15.75" customHeight="1" x14ac:dyDescent="0.2">
      <c r="F18" s="26">
        <f>404*12</f>
        <v>4848</v>
      </c>
      <c r="G18" s="26">
        <v>636</v>
      </c>
      <c r="H18" s="27" t="s">
        <v>242</v>
      </c>
    </row>
    <row r="19" spans="6:8" ht="15.75" customHeight="1" x14ac:dyDescent="0.2">
      <c r="F19" s="26">
        <f>F18*19.5</f>
        <v>94536</v>
      </c>
      <c r="G19" s="26">
        <v>210</v>
      </c>
      <c r="H19" s="27" t="s">
        <v>243</v>
      </c>
    </row>
    <row r="20" spans="6:8" ht="15.75" customHeight="1" x14ac:dyDescent="0.2">
      <c r="G20" s="28">
        <v>390</v>
      </c>
      <c r="H20" s="29" t="s">
        <v>244</v>
      </c>
    </row>
    <row r="21" spans="6:8" ht="15.75" customHeight="1" x14ac:dyDescent="0.2">
      <c r="G21" s="26">
        <f>SUM(G15:G20)</f>
        <v>3062</v>
      </c>
      <c r="H21" s="30" t="s">
        <v>245</v>
      </c>
    </row>
    <row r="22" spans="6:8" ht="15.75" customHeight="1" x14ac:dyDescent="0.2"/>
    <row r="23" spans="6:8" ht="15.75" customHeight="1" x14ac:dyDescent="0.2"/>
    <row r="24" spans="6:8" ht="15.75" customHeight="1" x14ac:dyDescent="0.2"/>
    <row r="25" spans="6:8" ht="15.75" customHeight="1" x14ac:dyDescent="0.2"/>
    <row r="26" spans="6:8" ht="15.75" customHeight="1" x14ac:dyDescent="0.2"/>
    <row r="27" spans="6:8" ht="15.75" customHeight="1" x14ac:dyDescent="0.2"/>
    <row r="28" spans="6:8" ht="15.75" customHeight="1" x14ac:dyDescent="0.2"/>
    <row r="29" spans="6:8" ht="15.75" customHeight="1" x14ac:dyDescent="0.2"/>
    <row r="30" spans="6:8" ht="15.75" customHeight="1" x14ac:dyDescent="0.2"/>
    <row r="31" spans="6:8" ht="15.75" customHeight="1" x14ac:dyDescent="0.2"/>
    <row r="32" spans="6: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autoFilter ref="A2:I10" xr:uid="{00000000-0009-0000-0000-000001000000}"/>
  <mergeCells count="1">
    <mergeCell ref="A1:I1"/>
  </mergeCells>
  <pageMargins left="0.25" right="0.25"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CB5D-68F4-FD45-9E4E-AF215609675F}">
  <dimension ref="A2:W32"/>
  <sheetViews>
    <sheetView topLeftCell="A2" workbookViewId="0">
      <selection activeCell="D29" sqref="D29"/>
    </sheetView>
  </sheetViews>
  <sheetFormatPr baseColWidth="10" defaultRowHeight="16" x14ac:dyDescent="0.2"/>
  <cols>
    <col min="1" max="1" width="24.33203125" bestFit="1" customWidth="1"/>
    <col min="2" max="2" width="21.5" customWidth="1"/>
    <col min="3" max="3" width="10.5" bestFit="1" customWidth="1"/>
    <col min="4" max="4" width="8.6640625" customWidth="1"/>
    <col min="5" max="5" width="10.83203125" bestFit="1" customWidth="1"/>
    <col min="6" max="6" width="17.1640625" bestFit="1" customWidth="1"/>
    <col min="7" max="7" width="9.33203125" bestFit="1" customWidth="1"/>
    <col min="8" max="8" width="9.83203125" bestFit="1" customWidth="1"/>
    <col min="9" max="9" width="6.6640625" bestFit="1" customWidth="1"/>
    <col min="10" max="10" width="4.5" bestFit="1" customWidth="1"/>
    <col min="11" max="11" width="12" bestFit="1" customWidth="1"/>
    <col min="12" max="12" width="6.83203125" bestFit="1" customWidth="1"/>
    <col min="13" max="13" width="7.33203125" bestFit="1" customWidth="1"/>
    <col min="14" max="14" width="15.6640625" bestFit="1" customWidth="1"/>
    <col min="15" max="15" width="6.6640625" bestFit="1" customWidth="1"/>
    <col min="16" max="16" width="12" bestFit="1" customWidth="1"/>
    <col min="17" max="17" width="7.5" bestFit="1" customWidth="1"/>
    <col min="18" max="18" width="8" bestFit="1" customWidth="1"/>
    <col min="19" max="19" width="12" bestFit="1" customWidth="1"/>
    <col min="20" max="20" width="6.83203125" bestFit="1" customWidth="1"/>
    <col min="21" max="21" width="7.33203125" bestFit="1" customWidth="1"/>
    <col min="22" max="22" width="14.6640625" bestFit="1" customWidth="1"/>
    <col min="23" max="23" width="15.6640625" bestFit="1" customWidth="1"/>
    <col min="24" max="24" width="16.33203125" bestFit="1" customWidth="1"/>
    <col min="25" max="25" width="8" bestFit="1" customWidth="1"/>
    <col min="26" max="26" width="7.6640625" bestFit="1" customWidth="1"/>
    <col min="27" max="27" width="10.33203125" bestFit="1" customWidth="1"/>
    <col min="28" max="28" width="12" bestFit="1" customWidth="1"/>
    <col min="29" max="33" width="6.1640625" bestFit="1" customWidth="1"/>
    <col min="34" max="34" width="5.1640625" bestFit="1" customWidth="1"/>
    <col min="35" max="38" width="6.1640625" bestFit="1" customWidth="1"/>
    <col min="39" max="39" width="12.1640625" bestFit="1" customWidth="1"/>
    <col min="40" max="41" width="6.1640625" bestFit="1" customWidth="1"/>
    <col min="42" max="42" width="12.1640625" bestFit="1" customWidth="1"/>
    <col min="43" max="46" width="6.1640625" bestFit="1" customWidth="1"/>
    <col min="47" max="47" width="5.1640625" bestFit="1" customWidth="1"/>
    <col min="48" max="48" width="6.1640625" bestFit="1" customWidth="1"/>
    <col min="49" max="49" width="5.1640625" bestFit="1" customWidth="1"/>
    <col min="50" max="52" width="6.1640625" bestFit="1" customWidth="1"/>
    <col min="53" max="53" width="5.1640625" bestFit="1" customWidth="1"/>
    <col min="54" max="54" width="6.1640625" bestFit="1" customWidth="1"/>
    <col min="55" max="55" width="12.1640625" bestFit="1" customWidth="1"/>
    <col min="56" max="56" width="6.1640625" bestFit="1" customWidth="1"/>
    <col min="57" max="57" width="7.1640625" bestFit="1" customWidth="1"/>
    <col min="58" max="58" width="6.1640625" bestFit="1" customWidth="1"/>
    <col min="59" max="59" width="12.1640625" bestFit="1" customWidth="1"/>
    <col min="60" max="62" width="6.1640625" bestFit="1" customWidth="1"/>
    <col min="63" max="63" width="7.1640625" bestFit="1" customWidth="1"/>
    <col min="64" max="64" width="12.1640625" bestFit="1" customWidth="1"/>
    <col min="65" max="65" width="7.1640625" bestFit="1" customWidth="1"/>
    <col min="66" max="67" width="6.1640625" bestFit="1" customWidth="1"/>
    <col min="68" max="68" width="7.1640625" bestFit="1" customWidth="1"/>
    <col min="69" max="69" width="6.1640625" bestFit="1" customWidth="1"/>
    <col min="70" max="70" width="12.1640625" bestFit="1" customWidth="1"/>
    <col min="71" max="76" width="6.1640625" bestFit="1" customWidth="1"/>
    <col min="77" max="77" width="5.1640625" bestFit="1" customWidth="1"/>
    <col min="78" max="93" width="6.1640625" bestFit="1" customWidth="1"/>
    <col min="94" max="94" width="3.1640625" bestFit="1" customWidth="1"/>
    <col min="95" max="96" width="6.1640625" bestFit="1" customWidth="1"/>
    <col min="97" max="97" width="7.1640625" bestFit="1" customWidth="1"/>
    <col min="98" max="99" width="6.1640625" bestFit="1" customWidth="1"/>
    <col min="100" max="100" width="7.1640625" bestFit="1" customWidth="1"/>
    <col min="101" max="107" width="6.1640625" bestFit="1" customWidth="1"/>
    <col min="108" max="108" width="8.1640625" bestFit="1" customWidth="1"/>
    <col min="109" max="109" width="12.1640625" bestFit="1" customWidth="1"/>
    <col min="110" max="110" width="6.1640625" bestFit="1" customWidth="1"/>
    <col min="111" max="111" width="12.1640625" bestFit="1" customWidth="1"/>
    <col min="112" max="112" width="7.1640625" bestFit="1" customWidth="1"/>
    <col min="113" max="113" width="5.1640625" bestFit="1" customWidth="1"/>
    <col min="114" max="114" width="6.1640625" bestFit="1" customWidth="1"/>
    <col min="115" max="115" width="5.1640625" bestFit="1" customWidth="1"/>
    <col min="116" max="120" width="6.1640625" bestFit="1" customWidth="1"/>
    <col min="121" max="121" width="12.1640625" bestFit="1" customWidth="1"/>
    <col min="122" max="124" width="6.1640625" bestFit="1" customWidth="1"/>
    <col min="125" max="125" width="5.1640625" bestFit="1" customWidth="1"/>
    <col min="126" max="126" width="6.1640625" bestFit="1" customWidth="1"/>
    <col min="127" max="127" width="12.1640625" bestFit="1" customWidth="1"/>
    <col min="128" max="128" width="7.1640625" bestFit="1" customWidth="1"/>
    <col min="129" max="129" width="6.1640625" bestFit="1" customWidth="1"/>
    <col min="130" max="130" width="5.1640625" bestFit="1" customWidth="1"/>
    <col min="131" max="131" width="12.1640625" bestFit="1" customWidth="1"/>
    <col min="132" max="132" width="6.1640625" bestFit="1" customWidth="1"/>
    <col min="133" max="133" width="5.1640625" bestFit="1" customWidth="1"/>
    <col min="134" max="134" width="12.1640625" bestFit="1" customWidth="1"/>
    <col min="135" max="136" width="6.1640625" bestFit="1" customWidth="1"/>
    <col min="137" max="137" width="5.1640625" bestFit="1" customWidth="1"/>
    <col min="138" max="147" width="6.1640625" bestFit="1" customWidth="1"/>
    <col min="148" max="148" width="7.1640625" bestFit="1" customWidth="1"/>
    <col min="149" max="150" width="6.1640625" bestFit="1" customWidth="1"/>
    <col min="151" max="151" width="12.1640625" bestFit="1" customWidth="1"/>
    <col min="152" max="156" width="6.1640625" bestFit="1" customWidth="1"/>
    <col min="157" max="157" width="4.1640625" bestFit="1" customWidth="1"/>
    <col min="158" max="158" width="4.5" bestFit="1" customWidth="1"/>
    <col min="159" max="159" width="10.33203125" bestFit="1" customWidth="1"/>
    <col min="160" max="160" width="12" bestFit="1" customWidth="1"/>
  </cols>
  <sheetData>
    <row r="2" spans="1:16" x14ac:dyDescent="0.2">
      <c r="A2" s="243" t="s">
        <v>2141</v>
      </c>
      <c r="B2" s="244">
        <v>2023</v>
      </c>
    </row>
    <row r="4" spans="1:16" x14ac:dyDescent="0.2">
      <c r="A4" s="243" t="s">
        <v>2142</v>
      </c>
      <c r="B4" s="243" t="s">
        <v>369</v>
      </c>
    </row>
    <row r="5" spans="1:16" x14ac:dyDescent="0.2">
      <c r="A5" s="243" t="s">
        <v>360</v>
      </c>
      <c r="B5" t="s">
        <v>1813</v>
      </c>
      <c r="C5" t="s">
        <v>1092</v>
      </c>
      <c r="D5" t="s">
        <v>2038</v>
      </c>
      <c r="E5" t="s">
        <v>1338</v>
      </c>
      <c r="F5" t="s">
        <v>1857</v>
      </c>
      <c r="G5" t="s">
        <v>1816</v>
      </c>
      <c r="H5" t="s">
        <v>486</v>
      </c>
      <c r="I5" t="s">
        <v>1454</v>
      </c>
      <c r="J5" t="s">
        <v>2100</v>
      </c>
      <c r="K5" t="s">
        <v>1328</v>
      </c>
      <c r="L5" t="s">
        <v>455</v>
      </c>
      <c r="M5" t="s">
        <v>1700</v>
      </c>
      <c r="N5" t="s">
        <v>1082</v>
      </c>
      <c r="O5" t="s">
        <v>387</v>
      </c>
      <c r="P5" t="s">
        <v>361</v>
      </c>
    </row>
    <row r="6" spans="1:16" x14ac:dyDescent="0.2">
      <c r="A6" s="244">
        <v>1</v>
      </c>
      <c r="B6" s="257"/>
      <c r="C6" s="257">
        <v>21.35</v>
      </c>
      <c r="D6" s="257"/>
      <c r="E6" s="257">
        <v>12.81</v>
      </c>
      <c r="F6" s="257"/>
      <c r="G6" s="257"/>
      <c r="H6" s="257"/>
      <c r="I6" s="257">
        <v>78.42</v>
      </c>
      <c r="J6" s="257"/>
      <c r="K6" s="257">
        <v>8.5399999999999991</v>
      </c>
      <c r="L6" s="257"/>
      <c r="M6" s="257"/>
      <c r="N6" s="257">
        <v>111.84</v>
      </c>
      <c r="O6" s="257">
        <v>96.75</v>
      </c>
      <c r="P6" s="257">
        <v>329.71000000000004</v>
      </c>
    </row>
    <row r="7" spans="1:16" x14ac:dyDescent="0.2">
      <c r="A7" s="244">
        <v>2</v>
      </c>
      <c r="B7" s="257"/>
      <c r="C7" s="257">
        <v>34.159999999999997</v>
      </c>
      <c r="D7" s="257"/>
      <c r="E7" s="257">
        <v>21.35</v>
      </c>
      <c r="F7" s="257"/>
      <c r="G7" s="257"/>
      <c r="H7" s="257">
        <v>25.62</v>
      </c>
      <c r="I7" s="257">
        <v>142.07</v>
      </c>
      <c r="J7" s="257"/>
      <c r="K7" s="257">
        <v>42.699999999999996</v>
      </c>
      <c r="L7" s="257"/>
      <c r="M7" s="257"/>
      <c r="N7" s="257">
        <v>385.91</v>
      </c>
      <c r="O7" s="257">
        <v>99.37</v>
      </c>
      <c r="P7" s="257">
        <v>751.18</v>
      </c>
    </row>
    <row r="8" spans="1:16" x14ac:dyDescent="0.2">
      <c r="A8" s="244">
        <v>3</v>
      </c>
      <c r="B8" s="257">
        <v>20.170000000000002</v>
      </c>
      <c r="C8" s="257">
        <v>55.510000000000005</v>
      </c>
      <c r="D8" s="257"/>
      <c r="E8" s="257">
        <v>29.889999999999997</v>
      </c>
      <c r="F8" s="257">
        <v>30.520000000000003</v>
      </c>
      <c r="G8" s="257">
        <v>25.62</v>
      </c>
      <c r="H8" s="257"/>
      <c r="I8" s="257">
        <v>161.84</v>
      </c>
      <c r="J8" s="257"/>
      <c r="K8" s="257">
        <v>150.05000000000001</v>
      </c>
      <c r="L8" s="257">
        <v>29.89</v>
      </c>
      <c r="M8" s="257"/>
      <c r="N8" s="257">
        <v>349.1</v>
      </c>
      <c r="O8" s="257">
        <v>108.3</v>
      </c>
      <c r="P8" s="257">
        <v>960.89</v>
      </c>
    </row>
    <row r="9" spans="1:16" x14ac:dyDescent="0.2">
      <c r="A9" s="244">
        <v>4</v>
      </c>
      <c r="B9" s="257"/>
      <c r="C9" s="257">
        <v>29.89</v>
      </c>
      <c r="D9" s="257"/>
      <c r="E9" s="257">
        <v>8.5399999999999991</v>
      </c>
      <c r="F9" s="257">
        <v>101.09</v>
      </c>
      <c r="G9" s="257"/>
      <c r="H9" s="257"/>
      <c r="I9" s="257">
        <v>112.2</v>
      </c>
      <c r="J9" s="257"/>
      <c r="K9" s="257">
        <v>42.7</v>
      </c>
      <c r="L9" s="257">
        <v>17.079999999999998</v>
      </c>
      <c r="M9" s="257"/>
      <c r="N9" s="257">
        <v>222.12</v>
      </c>
      <c r="O9" s="257">
        <v>0</v>
      </c>
      <c r="P9" s="257">
        <v>533.62</v>
      </c>
    </row>
    <row r="10" spans="1:16" x14ac:dyDescent="0.2">
      <c r="A10" s="244">
        <v>5</v>
      </c>
      <c r="B10" s="257"/>
      <c r="C10" s="257">
        <v>72.58</v>
      </c>
      <c r="D10" s="257">
        <v>121.06</v>
      </c>
      <c r="E10" s="257">
        <v>29.89</v>
      </c>
      <c r="F10" s="257">
        <v>250.19</v>
      </c>
      <c r="G10" s="257"/>
      <c r="H10" s="257"/>
      <c r="I10" s="257">
        <v>181.60000000000002</v>
      </c>
      <c r="J10" s="257"/>
      <c r="K10" s="257">
        <v>121.69</v>
      </c>
      <c r="L10" s="257">
        <v>21.35</v>
      </c>
      <c r="M10" s="257"/>
      <c r="N10" s="257">
        <v>454.04999999999995</v>
      </c>
      <c r="O10" s="257">
        <v>107.25999999999999</v>
      </c>
      <c r="P10" s="257">
        <v>1359.6699999999998</v>
      </c>
    </row>
    <row r="11" spans="1:16" x14ac:dyDescent="0.2">
      <c r="A11" s="244">
        <v>6</v>
      </c>
      <c r="B11" s="257"/>
      <c r="C11" s="257">
        <v>42.709999999999994</v>
      </c>
      <c r="D11" s="257"/>
      <c r="E11" s="257">
        <v>12.81</v>
      </c>
      <c r="F11" s="257">
        <v>323.58000000000004</v>
      </c>
      <c r="G11" s="257">
        <v>25.62</v>
      </c>
      <c r="H11" s="257"/>
      <c r="I11" s="257">
        <v>174.44</v>
      </c>
      <c r="J11" s="257"/>
      <c r="K11" s="257">
        <v>72.589999999999989</v>
      </c>
      <c r="L11" s="257">
        <v>25.62</v>
      </c>
      <c r="M11" s="257">
        <v>0</v>
      </c>
      <c r="N11" s="257">
        <v>326.88</v>
      </c>
      <c r="O11" s="257">
        <v>127.24000000000001</v>
      </c>
      <c r="P11" s="257">
        <v>1131.4900000000002</v>
      </c>
    </row>
    <row r="12" spans="1:16" x14ac:dyDescent="0.2">
      <c r="A12" s="244">
        <v>7</v>
      </c>
      <c r="B12" s="257"/>
      <c r="C12" s="257"/>
      <c r="D12" s="257"/>
      <c r="E12" s="257"/>
      <c r="F12" s="257"/>
      <c r="G12" s="257"/>
      <c r="H12" s="257"/>
      <c r="I12" s="257">
        <v>26</v>
      </c>
      <c r="J12" s="257"/>
      <c r="K12" s="257"/>
      <c r="L12" s="257"/>
      <c r="M12" s="257"/>
      <c r="N12" s="257"/>
      <c r="O12" s="257"/>
      <c r="P12" s="257">
        <v>26</v>
      </c>
    </row>
    <row r="13" spans="1:16" x14ac:dyDescent="0.2">
      <c r="A13" s="244" t="s">
        <v>361</v>
      </c>
      <c r="B13" s="257">
        <v>20.170000000000002</v>
      </c>
      <c r="C13" s="257">
        <v>256.2</v>
      </c>
      <c r="D13" s="257">
        <v>121.06</v>
      </c>
      <c r="E13" s="257">
        <v>115.29</v>
      </c>
      <c r="F13" s="257">
        <v>705.38000000000011</v>
      </c>
      <c r="G13" s="257">
        <v>51.24</v>
      </c>
      <c r="H13" s="257">
        <v>25.62</v>
      </c>
      <c r="I13" s="257">
        <v>876.57000000000016</v>
      </c>
      <c r="J13" s="257"/>
      <c r="K13" s="257">
        <v>438.27</v>
      </c>
      <c r="L13" s="257">
        <v>93.94</v>
      </c>
      <c r="M13" s="257">
        <v>0</v>
      </c>
      <c r="N13" s="257">
        <v>1849.9</v>
      </c>
      <c r="O13" s="257">
        <v>538.92000000000007</v>
      </c>
      <c r="P13" s="257">
        <v>5092.5599999999995</v>
      </c>
    </row>
    <row r="20" spans="1:23" x14ac:dyDescent="0.2">
      <c r="A20" s="312" t="s">
        <v>2143</v>
      </c>
      <c r="B20" s="312"/>
      <c r="C20" s="245" t="s">
        <v>2144</v>
      </c>
    </row>
    <row r="21" spans="1:23" x14ac:dyDescent="0.2">
      <c r="A21" s="310">
        <v>1</v>
      </c>
      <c r="B21" s="311">
        <v>206.35</v>
      </c>
      <c r="C21">
        <f>(32.163*A21)+502.94</f>
        <v>535.10299999999995</v>
      </c>
      <c r="D21" s="257">
        <v>329.71000000000004</v>
      </c>
      <c r="W21" s="257"/>
    </row>
    <row r="22" spans="1:23" x14ac:dyDescent="0.2">
      <c r="A22" s="310">
        <v>2</v>
      </c>
      <c r="B22" s="311">
        <v>508.24</v>
      </c>
      <c r="C22">
        <f t="shared" ref="C22:C32" si="0">(32.163*A22)+502.94</f>
        <v>567.26599999999996</v>
      </c>
      <c r="D22" s="257">
        <v>751.18</v>
      </c>
      <c r="W22" s="257"/>
    </row>
    <row r="23" spans="1:23" x14ac:dyDescent="0.2">
      <c r="A23" s="310">
        <v>3</v>
      </c>
      <c r="B23" s="311">
        <v>1083.6099999999999</v>
      </c>
      <c r="C23">
        <f t="shared" si="0"/>
        <v>599.42899999999997</v>
      </c>
      <c r="D23" s="257">
        <v>960.89</v>
      </c>
      <c r="W23" s="257"/>
    </row>
    <row r="24" spans="1:23" x14ac:dyDescent="0.2">
      <c r="A24" s="310">
        <v>4</v>
      </c>
      <c r="B24" s="311">
        <v>502.14</v>
      </c>
      <c r="C24">
        <f t="shared" si="0"/>
        <v>631.59199999999998</v>
      </c>
      <c r="D24" s="257">
        <v>533.62</v>
      </c>
      <c r="W24" s="257"/>
    </row>
    <row r="25" spans="1:23" x14ac:dyDescent="0.2">
      <c r="A25" s="310">
        <v>5</v>
      </c>
      <c r="B25" s="311">
        <v>817.62</v>
      </c>
      <c r="C25">
        <f t="shared" si="0"/>
        <v>663.755</v>
      </c>
      <c r="D25" s="257">
        <v>1359.6699999999998</v>
      </c>
      <c r="W25" s="257"/>
    </row>
    <row r="26" spans="1:23" x14ac:dyDescent="0.2">
      <c r="A26" s="310">
        <v>6</v>
      </c>
      <c r="B26" s="311">
        <v>732.33</v>
      </c>
      <c r="C26">
        <f t="shared" si="0"/>
        <v>695.91800000000001</v>
      </c>
      <c r="D26" s="257">
        <v>1131.4900000000002</v>
      </c>
      <c r="W26" s="257"/>
    </row>
    <row r="27" spans="1:23" x14ac:dyDescent="0.2">
      <c r="A27" s="310">
        <v>7</v>
      </c>
      <c r="B27" s="311">
        <v>166.51</v>
      </c>
      <c r="C27">
        <f t="shared" si="0"/>
        <v>728.0809999999999</v>
      </c>
      <c r="D27" s="257">
        <v>26</v>
      </c>
      <c r="W27" s="257"/>
    </row>
    <row r="28" spans="1:23" x14ac:dyDescent="0.2">
      <c r="A28" s="310">
        <v>8</v>
      </c>
      <c r="B28" s="311">
        <v>824.48</v>
      </c>
      <c r="C28">
        <f t="shared" si="0"/>
        <v>760.24399999999991</v>
      </c>
      <c r="W28" s="257"/>
    </row>
    <row r="29" spans="1:23" x14ac:dyDescent="0.2">
      <c r="A29" s="310">
        <v>9</v>
      </c>
      <c r="B29" s="311">
        <v>1038.04</v>
      </c>
      <c r="C29">
        <f t="shared" si="0"/>
        <v>792.40699999999993</v>
      </c>
      <c r="W29" s="257"/>
    </row>
    <row r="30" spans="1:23" x14ac:dyDescent="0.2">
      <c r="A30" s="310">
        <v>10</v>
      </c>
      <c r="B30" s="311">
        <v>1505.97</v>
      </c>
      <c r="C30">
        <f t="shared" si="0"/>
        <v>824.56999999999994</v>
      </c>
      <c r="W30" s="257"/>
    </row>
    <row r="31" spans="1:23" x14ac:dyDescent="0.2">
      <c r="A31" s="310">
        <v>11</v>
      </c>
      <c r="B31" s="311">
        <v>896.82</v>
      </c>
      <c r="C31">
        <f t="shared" si="0"/>
        <v>856.73299999999995</v>
      </c>
      <c r="W31" s="257"/>
    </row>
    <row r="32" spans="1:23" x14ac:dyDescent="0.2">
      <c r="A32" s="310">
        <v>12</v>
      </c>
      <c r="B32" s="311">
        <v>261.85000000000002</v>
      </c>
      <c r="C32">
        <f t="shared" si="0"/>
        <v>888.89599999999996</v>
      </c>
      <c r="W32" s="257"/>
    </row>
  </sheetData>
  <mergeCells count="1">
    <mergeCell ref="A20:B20"/>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4844B-A987-7E4C-B4A0-F51F364F1A87}">
  <sheetPr filterMode="1"/>
  <dimension ref="A1:O1198"/>
  <sheetViews>
    <sheetView topLeftCell="A1008" workbookViewId="0">
      <selection activeCell="E688" sqref="E688:E1033"/>
    </sheetView>
  </sheetViews>
  <sheetFormatPr baseColWidth="10" defaultRowHeight="16" x14ac:dyDescent="0.2"/>
  <cols>
    <col min="1" max="1" width="50.83203125" bestFit="1" customWidth="1"/>
    <col min="2" max="2" width="8.6640625" bestFit="1" customWidth="1"/>
    <col min="9" max="9" width="35.5" bestFit="1" customWidth="1"/>
    <col min="10" max="10" width="31.33203125" customWidth="1"/>
    <col min="11" max="11" width="10.6640625" customWidth="1"/>
    <col min="12" max="12" width="213.83203125" bestFit="1" customWidth="1"/>
    <col min="13" max="13" width="10.5" customWidth="1"/>
    <col min="14" max="14" width="10.1640625" customWidth="1"/>
    <col min="15" max="15" width="9.83203125" customWidth="1"/>
  </cols>
  <sheetData>
    <row r="1" spans="1:15" ht="80" x14ac:dyDescent="0.2">
      <c r="A1" s="253" t="s">
        <v>372</v>
      </c>
      <c r="B1" s="254" t="s">
        <v>373</v>
      </c>
      <c r="C1" s="254" t="s">
        <v>374</v>
      </c>
      <c r="D1" s="254" t="s">
        <v>362</v>
      </c>
      <c r="E1" s="254" t="s">
        <v>2141</v>
      </c>
      <c r="F1" s="253" t="s">
        <v>375</v>
      </c>
      <c r="G1" s="254" t="s">
        <v>376</v>
      </c>
      <c r="H1" s="253" t="s">
        <v>377</v>
      </c>
      <c r="I1" s="253" t="s">
        <v>378</v>
      </c>
      <c r="J1" s="255" t="s">
        <v>379</v>
      </c>
      <c r="K1" s="254" t="s">
        <v>380</v>
      </c>
      <c r="L1" s="253" t="s">
        <v>381</v>
      </c>
      <c r="M1" s="254" t="s">
        <v>382</v>
      </c>
      <c r="N1" s="254" t="s">
        <v>383</v>
      </c>
      <c r="O1" s="254" t="s">
        <v>384</v>
      </c>
    </row>
    <row r="2" spans="1:15" x14ac:dyDescent="0.2">
      <c r="A2" s="244" t="s">
        <v>385</v>
      </c>
      <c r="B2">
        <v>13.79</v>
      </c>
      <c r="C2">
        <v>21.77</v>
      </c>
      <c r="D2">
        <f>MONTH(F2)</f>
        <v>1</v>
      </c>
      <c r="E2">
        <f>YEAR(F2)</f>
        <v>2022</v>
      </c>
      <c r="F2" s="256">
        <v>44568</v>
      </c>
      <c r="G2" t="s">
        <v>386</v>
      </c>
      <c r="H2" t="s">
        <v>387</v>
      </c>
      <c r="I2" t="s">
        <v>388</v>
      </c>
      <c r="J2" t="s">
        <v>389</v>
      </c>
      <c r="K2" t="s">
        <v>390</v>
      </c>
      <c r="L2" t="s">
        <v>391</v>
      </c>
      <c r="M2">
        <v>130172</v>
      </c>
      <c r="N2">
        <v>130505</v>
      </c>
      <c r="O2">
        <f t="shared" ref="O2:O65" si="0">N2-M2</f>
        <v>333</v>
      </c>
    </row>
    <row r="3" spans="1:15" x14ac:dyDescent="0.2">
      <c r="A3" s="244" t="s">
        <v>392</v>
      </c>
      <c r="B3">
        <v>18.38</v>
      </c>
      <c r="C3">
        <v>21.77</v>
      </c>
      <c r="D3">
        <f t="shared" ref="D3:D8" si="1">MONTH(F3)</f>
        <v>1</v>
      </c>
      <c r="E3">
        <f t="shared" ref="E3:E8" si="2">YEAR(F3)</f>
        <v>2022</v>
      </c>
      <c r="F3" s="256">
        <v>44571</v>
      </c>
      <c r="G3" t="s">
        <v>386</v>
      </c>
      <c r="H3" t="s">
        <v>387</v>
      </c>
      <c r="I3" t="s">
        <v>388</v>
      </c>
      <c r="J3" t="s">
        <v>389</v>
      </c>
      <c r="K3" t="s">
        <v>393</v>
      </c>
      <c r="L3" t="s">
        <v>391</v>
      </c>
      <c r="M3">
        <v>130505</v>
      </c>
      <c r="N3">
        <v>130810</v>
      </c>
      <c r="O3">
        <f t="shared" si="0"/>
        <v>305</v>
      </c>
    </row>
    <row r="4" spans="1:15" x14ac:dyDescent="0.2">
      <c r="A4" s="244" t="s">
        <v>394</v>
      </c>
      <c r="B4">
        <v>22.28</v>
      </c>
      <c r="C4">
        <v>21.63</v>
      </c>
      <c r="D4">
        <f t="shared" si="1"/>
        <v>1</v>
      </c>
      <c r="E4">
        <f t="shared" si="2"/>
        <v>2022</v>
      </c>
      <c r="F4" s="256">
        <v>44580</v>
      </c>
      <c r="G4" t="s">
        <v>386</v>
      </c>
      <c r="H4" t="s">
        <v>395</v>
      </c>
      <c r="I4" t="s">
        <v>396</v>
      </c>
      <c r="J4" t="s">
        <v>397</v>
      </c>
      <c r="K4" t="s">
        <v>398</v>
      </c>
      <c r="L4" t="s">
        <v>399</v>
      </c>
      <c r="M4">
        <v>220628</v>
      </c>
      <c r="N4">
        <v>220932</v>
      </c>
      <c r="O4">
        <f t="shared" si="0"/>
        <v>304</v>
      </c>
    </row>
    <row r="5" spans="1:15" x14ac:dyDescent="0.2">
      <c r="A5" s="244" t="s">
        <v>400</v>
      </c>
      <c r="B5">
        <v>18.45</v>
      </c>
      <c r="C5">
        <v>21.65</v>
      </c>
      <c r="D5">
        <f t="shared" si="1"/>
        <v>1</v>
      </c>
      <c r="E5">
        <f t="shared" si="2"/>
        <v>2022</v>
      </c>
      <c r="F5" s="256">
        <v>44580</v>
      </c>
      <c r="G5" t="s">
        <v>386</v>
      </c>
      <c r="H5" t="s">
        <v>387</v>
      </c>
      <c r="I5" t="s">
        <v>401</v>
      </c>
      <c r="J5" t="s">
        <v>397</v>
      </c>
      <c r="K5" t="s">
        <v>402</v>
      </c>
      <c r="L5" t="s">
        <v>403</v>
      </c>
      <c r="M5">
        <v>130810</v>
      </c>
      <c r="N5">
        <v>131120</v>
      </c>
      <c r="O5">
        <f t="shared" si="0"/>
        <v>310</v>
      </c>
    </row>
    <row r="6" spans="1:15" x14ac:dyDescent="0.2">
      <c r="A6" s="244" t="s">
        <v>404</v>
      </c>
      <c r="B6" s="257">
        <v>23</v>
      </c>
      <c r="C6">
        <v>21.89</v>
      </c>
      <c r="D6">
        <f t="shared" si="1"/>
        <v>1</v>
      </c>
      <c r="E6">
        <f t="shared" si="2"/>
        <v>2022</v>
      </c>
      <c r="F6" s="256">
        <v>44580</v>
      </c>
      <c r="G6" t="s">
        <v>386</v>
      </c>
      <c r="H6" t="s">
        <v>387</v>
      </c>
      <c r="I6" t="s">
        <v>388</v>
      </c>
      <c r="J6" t="s">
        <v>397</v>
      </c>
      <c r="K6" t="s">
        <v>405</v>
      </c>
      <c r="L6" t="s">
        <v>399</v>
      </c>
      <c r="M6">
        <v>131120</v>
      </c>
      <c r="N6">
        <v>131420</v>
      </c>
      <c r="O6">
        <f t="shared" si="0"/>
        <v>300</v>
      </c>
    </row>
    <row r="7" spans="1:15" x14ac:dyDescent="0.2">
      <c r="A7" s="244" t="s">
        <v>406</v>
      </c>
      <c r="B7">
        <v>32.28</v>
      </c>
      <c r="C7">
        <v>21.69</v>
      </c>
      <c r="D7">
        <f t="shared" si="1"/>
        <v>1</v>
      </c>
      <c r="E7">
        <f t="shared" si="2"/>
        <v>2022</v>
      </c>
      <c r="F7" s="256">
        <v>44582</v>
      </c>
      <c r="G7" t="s">
        <v>386</v>
      </c>
      <c r="H7" t="s">
        <v>395</v>
      </c>
      <c r="I7" t="s">
        <v>401</v>
      </c>
      <c r="J7" t="s">
        <v>397</v>
      </c>
      <c r="K7" t="s">
        <v>407</v>
      </c>
      <c r="L7" t="s">
        <v>408</v>
      </c>
      <c r="M7">
        <v>220932</v>
      </c>
      <c r="N7">
        <v>221242</v>
      </c>
      <c r="O7">
        <f t="shared" si="0"/>
        <v>310</v>
      </c>
    </row>
    <row r="8" spans="1:15" x14ac:dyDescent="0.2">
      <c r="A8" s="244" t="s">
        <v>409</v>
      </c>
      <c r="B8">
        <v>9.23</v>
      </c>
      <c r="C8">
        <v>21.69</v>
      </c>
      <c r="D8">
        <f t="shared" si="1"/>
        <v>1</v>
      </c>
      <c r="E8">
        <f t="shared" si="2"/>
        <v>2022</v>
      </c>
      <c r="F8" s="256">
        <v>44585</v>
      </c>
      <c r="G8" t="s">
        <v>386</v>
      </c>
      <c r="H8" t="s">
        <v>387</v>
      </c>
      <c r="I8" t="s">
        <v>388</v>
      </c>
      <c r="J8" t="s">
        <v>410</v>
      </c>
      <c r="K8" t="s">
        <v>411</v>
      </c>
      <c r="L8" t="s">
        <v>412</v>
      </c>
      <c r="M8">
        <v>131420</v>
      </c>
      <c r="N8">
        <v>131560</v>
      </c>
      <c r="O8">
        <f t="shared" si="0"/>
        <v>140</v>
      </c>
    </row>
    <row r="9" spans="1:15" hidden="1" x14ac:dyDescent="0.2">
      <c r="A9" s="244" t="s">
        <v>413</v>
      </c>
      <c r="B9" s="258" t="s">
        <v>414</v>
      </c>
      <c r="C9" s="258" t="s">
        <v>414</v>
      </c>
      <c r="D9" s="258"/>
      <c r="E9" s="258"/>
      <c r="F9" s="256">
        <v>44586</v>
      </c>
      <c r="G9" t="s">
        <v>414</v>
      </c>
      <c r="H9" t="s">
        <v>415</v>
      </c>
      <c r="I9" t="s">
        <v>416</v>
      </c>
      <c r="J9" t="s">
        <v>417</v>
      </c>
      <c r="K9" t="s">
        <v>418</v>
      </c>
      <c r="L9" t="s">
        <v>419</v>
      </c>
      <c r="M9">
        <v>31074</v>
      </c>
      <c r="N9">
        <v>31078.09</v>
      </c>
      <c r="O9">
        <f t="shared" si="0"/>
        <v>4.0900000000001455</v>
      </c>
    </row>
    <row r="10" spans="1:15" hidden="1" x14ac:dyDescent="0.2">
      <c r="A10" s="244" t="s">
        <v>413</v>
      </c>
      <c r="B10" s="258" t="s">
        <v>414</v>
      </c>
      <c r="C10" s="258" t="s">
        <v>414</v>
      </c>
      <c r="D10" s="258"/>
      <c r="E10" s="258"/>
      <c r="F10" s="256">
        <v>44587</v>
      </c>
      <c r="G10" t="s">
        <v>414</v>
      </c>
      <c r="H10" t="s">
        <v>420</v>
      </c>
      <c r="I10" t="s">
        <v>421</v>
      </c>
      <c r="J10" t="s">
        <v>417</v>
      </c>
      <c r="K10" t="s">
        <v>422</v>
      </c>
      <c r="L10" t="s">
        <v>423</v>
      </c>
      <c r="M10">
        <v>417278</v>
      </c>
      <c r="N10">
        <v>417301</v>
      </c>
      <c r="O10">
        <f t="shared" si="0"/>
        <v>23</v>
      </c>
    </row>
    <row r="11" spans="1:15" x14ac:dyDescent="0.2">
      <c r="A11" s="244" t="s">
        <v>424</v>
      </c>
      <c r="B11" s="258">
        <v>32.15</v>
      </c>
      <c r="C11" s="258">
        <v>21.77</v>
      </c>
      <c r="D11">
        <f>MONTH(F11)</f>
        <v>1</v>
      </c>
      <c r="E11">
        <f>YEAR(F11)</f>
        <v>2022</v>
      </c>
      <c r="F11" s="256">
        <v>44587</v>
      </c>
      <c r="G11" t="s">
        <v>386</v>
      </c>
      <c r="H11" t="s">
        <v>395</v>
      </c>
      <c r="I11" t="s">
        <v>401</v>
      </c>
      <c r="J11" t="s">
        <v>397</v>
      </c>
      <c r="K11" t="s">
        <v>425</v>
      </c>
      <c r="L11" t="s">
        <v>426</v>
      </c>
      <c r="M11">
        <v>221242</v>
      </c>
      <c r="N11">
        <v>221538</v>
      </c>
      <c r="O11">
        <f t="shared" si="0"/>
        <v>296</v>
      </c>
    </row>
    <row r="12" spans="1:15" hidden="1" x14ac:dyDescent="0.2">
      <c r="A12" s="244" t="s">
        <v>427</v>
      </c>
      <c r="B12" s="258" t="s">
        <v>414</v>
      </c>
      <c r="C12" s="258" t="s">
        <v>414</v>
      </c>
      <c r="D12" s="258"/>
      <c r="E12" s="258"/>
      <c r="F12" s="256">
        <v>44589</v>
      </c>
      <c r="G12" t="s">
        <v>428</v>
      </c>
      <c r="H12" t="s">
        <v>420</v>
      </c>
      <c r="I12" t="s">
        <v>429</v>
      </c>
      <c r="J12" t="s">
        <v>417</v>
      </c>
      <c r="K12" t="s">
        <v>430</v>
      </c>
      <c r="L12" t="s">
        <v>431</v>
      </c>
      <c r="M12">
        <v>417301</v>
      </c>
      <c r="N12">
        <v>417322</v>
      </c>
      <c r="O12">
        <f t="shared" si="0"/>
        <v>21</v>
      </c>
    </row>
    <row r="13" spans="1:15" hidden="1" x14ac:dyDescent="0.2">
      <c r="A13" s="244" t="s">
        <v>413</v>
      </c>
      <c r="B13" s="258" t="s">
        <v>414</v>
      </c>
      <c r="C13" s="258" t="s">
        <v>414</v>
      </c>
      <c r="D13" s="258"/>
      <c r="E13" s="258"/>
      <c r="F13" s="256">
        <v>44589</v>
      </c>
      <c r="G13" t="s">
        <v>414</v>
      </c>
      <c r="H13" t="s">
        <v>387</v>
      </c>
      <c r="I13" t="s">
        <v>388</v>
      </c>
      <c r="J13" t="s">
        <v>432</v>
      </c>
      <c r="K13" t="s">
        <v>433</v>
      </c>
      <c r="L13" t="s">
        <v>434</v>
      </c>
      <c r="M13">
        <v>131560</v>
      </c>
      <c r="N13">
        <v>131700</v>
      </c>
      <c r="O13">
        <f t="shared" si="0"/>
        <v>140</v>
      </c>
    </row>
    <row r="14" spans="1:15" x14ac:dyDescent="0.2">
      <c r="A14" s="244" t="s">
        <v>435</v>
      </c>
      <c r="B14">
        <v>13.83</v>
      </c>
      <c r="C14">
        <v>21.7</v>
      </c>
      <c r="D14">
        <f t="shared" ref="D14:D15" si="3">MONTH(F14)</f>
        <v>1</v>
      </c>
      <c r="E14">
        <f t="shared" ref="E14:E15" si="4">YEAR(F14)</f>
        <v>2022</v>
      </c>
      <c r="F14" s="256">
        <v>44592</v>
      </c>
      <c r="G14" t="s">
        <v>386</v>
      </c>
      <c r="H14" t="s">
        <v>436</v>
      </c>
      <c r="I14" t="s">
        <v>429</v>
      </c>
      <c r="J14" t="s">
        <v>437</v>
      </c>
      <c r="K14" t="s">
        <v>438</v>
      </c>
      <c r="L14" t="s">
        <v>431</v>
      </c>
      <c r="M14">
        <v>417322</v>
      </c>
      <c r="N14">
        <v>417343</v>
      </c>
      <c r="O14">
        <f t="shared" si="0"/>
        <v>21</v>
      </c>
    </row>
    <row r="15" spans="1:15" x14ac:dyDescent="0.2">
      <c r="A15" s="244">
        <v>3653</v>
      </c>
      <c r="B15" s="258">
        <v>22.96</v>
      </c>
      <c r="C15" s="258">
        <v>21.77</v>
      </c>
      <c r="D15">
        <f t="shared" si="3"/>
        <v>1</v>
      </c>
      <c r="E15">
        <f t="shared" si="4"/>
        <v>2022</v>
      </c>
      <c r="F15" s="256">
        <v>44592</v>
      </c>
      <c r="G15" t="s">
        <v>386</v>
      </c>
      <c r="H15" t="s">
        <v>387</v>
      </c>
      <c r="I15" t="s">
        <v>388</v>
      </c>
      <c r="J15" t="s">
        <v>432</v>
      </c>
      <c r="K15" t="s">
        <v>439</v>
      </c>
      <c r="L15" t="s">
        <v>440</v>
      </c>
      <c r="M15">
        <v>131700</v>
      </c>
      <c r="N15">
        <v>131846</v>
      </c>
      <c r="O15">
        <f t="shared" si="0"/>
        <v>146</v>
      </c>
    </row>
    <row r="16" spans="1:15" hidden="1" x14ac:dyDescent="0.2">
      <c r="A16" t="s">
        <v>413</v>
      </c>
      <c r="B16" s="258" t="s">
        <v>414</v>
      </c>
      <c r="C16" s="258" t="s">
        <v>414</v>
      </c>
      <c r="D16" s="258"/>
      <c r="E16" s="258"/>
      <c r="F16" s="256">
        <v>44593</v>
      </c>
      <c r="G16" t="s">
        <v>414</v>
      </c>
      <c r="H16" t="s">
        <v>436</v>
      </c>
      <c r="I16" t="s">
        <v>429</v>
      </c>
      <c r="J16" t="s">
        <v>437</v>
      </c>
      <c r="K16" t="s">
        <v>441</v>
      </c>
      <c r="L16" t="s">
        <v>442</v>
      </c>
      <c r="M16">
        <v>417343</v>
      </c>
      <c r="N16">
        <v>417358</v>
      </c>
      <c r="O16">
        <f t="shared" si="0"/>
        <v>15</v>
      </c>
    </row>
    <row r="17" spans="1:15" x14ac:dyDescent="0.2">
      <c r="A17" t="s">
        <v>443</v>
      </c>
      <c r="B17" s="258">
        <v>18.440000000000001</v>
      </c>
      <c r="C17" s="258">
        <v>21.7</v>
      </c>
      <c r="D17">
        <f>MONTH(F17)</f>
        <v>2</v>
      </c>
      <c r="E17">
        <f>YEAR(F17)</f>
        <v>2022</v>
      </c>
      <c r="F17" s="256">
        <v>44593</v>
      </c>
      <c r="G17" t="s">
        <v>444</v>
      </c>
      <c r="H17" t="s">
        <v>445</v>
      </c>
      <c r="I17" t="s">
        <v>396</v>
      </c>
      <c r="J17" t="s">
        <v>446</v>
      </c>
      <c r="K17" t="s">
        <v>447</v>
      </c>
      <c r="L17" t="s">
        <v>448</v>
      </c>
      <c r="M17">
        <v>221538</v>
      </c>
      <c r="N17">
        <v>221679</v>
      </c>
      <c r="O17">
        <f t="shared" si="0"/>
        <v>141</v>
      </c>
    </row>
    <row r="18" spans="1:15" hidden="1" x14ac:dyDescent="0.2">
      <c r="A18" t="s">
        <v>413</v>
      </c>
      <c r="B18" s="258" t="s">
        <v>414</v>
      </c>
      <c r="C18" s="258" t="s">
        <v>414</v>
      </c>
      <c r="D18" s="258"/>
      <c r="E18" s="258"/>
      <c r="F18" s="256">
        <v>44593</v>
      </c>
      <c r="G18" t="s">
        <v>414</v>
      </c>
      <c r="H18" t="s">
        <v>449</v>
      </c>
      <c r="I18" t="s">
        <v>416</v>
      </c>
      <c r="J18" t="s">
        <v>437</v>
      </c>
      <c r="K18" t="s">
        <v>450</v>
      </c>
      <c r="L18" t="s">
        <v>451</v>
      </c>
      <c r="M18">
        <v>325485</v>
      </c>
      <c r="N18">
        <v>325501</v>
      </c>
      <c r="O18">
        <f t="shared" si="0"/>
        <v>16</v>
      </c>
    </row>
    <row r="19" spans="1:15" hidden="1" x14ac:dyDescent="0.2">
      <c r="A19" t="s">
        <v>413</v>
      </c>
      <c r="B19" s="258" t="s">
        <v>414</v>
      </c>
      <c r="C19" s="258" t="s">
        <v>414</v>
      </c>
      <c r="D19" s="258"/>
      <c r="E19" s="258"/>
      <c r="F19" s="256">
        <v>44594</v>
      </c>
      <c r="G19" t="s">
        <v>414</v>
      </c>
      <c r="H19" t="s">
        <v>436</v>
      </c>
      <c r="I19" t="s">
        <v>452</v>
      </c>
      <c r="J19" t="s">
        <v>437</v>
      </c>
      <c r="K19" t="s">
        <v>453</v>
      </c>
      <c r="L19" t="s">
        <v>454</v>
      </c>
      <c r="M19">
        <v>417374</v>
      </c>
      <c r="N19">
        <v>417393</v>
      </c>
      <c r="O19">
        <f t="shared" si="0"/>
        <v>19</v>
      </c>
    </row>
    <row r="20" spans="1:15" hidden="1" x14ac:dyDescent="0.2">
      <c r="A20" t="s">
        <v>413</v>
      </c>
      <c r="B20" s="258" t="s">
        <v>414</v>
      </c>
      <c r="C20" s="258" t="s">
        <v>414</v>
      </c>
      <c r="D20" s="258"/>
      <c r="E20" s="258"/>
      <c r="F20" s="256">
        <v>44594</v>
      </c>
      <c r="G20" t="s">
        <v>414</v>
      </c>
      <c r="H20" t="s">
        <v>455</v>
      </c>
      <c r="I20" t="s">
        <v>416</v>
      </c>
      <c r="J20" t="s">
        <v>437</v>
      </c>
      <c r="K20" t="s">
        <v>456</v>
      </c>
      <c r="L20" t="s">
        <v>457</v>
      </c>
      <c r="M20">
        <v>354707</v>
      </c>
      <c r="N20">
        <v>354725</v>
      </c>
      <c r="O20">
        <f t="shared" si="0"/>
        <v>18</v>
      </c>
    </row>
    <row r="21" spans="1:15" hidden="1" x14ac:dyDescent="0.2">
      <c r="A21" t="s">
        <v>413</v>
      </c>
      <c r="B21" s="258" t="s">
        <v>414</v>
      </c>
      <c r="C21" s="258" t="s">
        <v>414</v>
      </c>
      <c r="D21" s="258"/>
      <c r="E21" s="258"/>
      <c r="F21" s="256">
        <v>44594</v>
      </c>
      <c r="G21" t="s">
        <v>414</v>
      </c>
      <c r="H21" t="s">
        <v>449</v>
      </c>
      <c r="I21" t="s">
        <v>458</v>
      </c>
      <c r="J21" t="s">
        <v>417</v>
      </c>
      <c r="K21" t="s">
        <v>459</v>
      </c>
      <c r="L21" t="s">
        <v>460</v>
      </c>
      <c r="M21">
        <v>325501</v>
      </c>
      <c r="N21">
        <v>325521</v>
      </c>
      <c r="O21">
        <f t="shared" si="0"/>
        <v>20</v>
      </c>
    </row>
    <row r="22" spans="1:15" hidden="1" x14ac:dyDescent="0.2">
      <c r="A22" t="s">
        <v>413</v>
      </c>
      <c r="B22" s="258" t="s">
        <v>414</v>
      </c>
      <c r="C22" s="258" t="s">
        <v>414</v>
      </c>
      <c r="D22" s="258"/>
      <c r="E22" s="258"/>
      <c r="F22" s="256">
        <v>44594</v>
      </c>
      <c r="G22" t="s">
        <v>414</v>
      </c>
      <c r="H22" t="s">
        <v>387</v>
      </c>
      <c r="I22" t="s">
        <v>429</v>
      </c>
      <c r="J22" t="s">
        <v>437</v>
      </c>
      <c r="K22" t="s">
        <v>461</v>
      </c>
      <c r="L22" t="s">
        <v>462</v>
      </c>
      <c r="M22">
        <v>131846</v>
      </c>
      <c r="N22">
        <v>131865</v>
      </c>
      <c r="O22">
        <f t="shared" si="0"/>
        <v>19</v>
      </c>
    </row>
    <row r="23" spans="1:15" hidden="1" x14ac:dyDescent="0.2">
      <c r="A23" t="s">
        <v>413</v>
      </c>
      <c r="B23" s="258" t="s">
        <v>414</v>
      </c>
      <c r="C23" s="258" t="s">
        <v>414</v>
      </c>
      <c r="D23" s="258"/>
      <c r="E23" s="258"/>
      <c r="F23" s="256">
        <v>44595</v>
      </c>
      <c r="G23" t="s">
        <v>414</v>
      </c>
      <c r="H23" t="s">
        <v>420</v>
      </c>
      <c r="I23" t="s">
        <v>429</v>
      </c>
      <c r="J23" t="s">
        <v>437</v>
      </c>
      <c r="K23" t="s">
        <v>463</v>
      </c>
      <c r="L23" t="s">
        <v>464</v>
      </c>
      <c r="M23">
        <v>417393</v>
      </c>
      <c r="N23">
        <v>417430</v>
      </c>
      <c r="O23">
        <f t="shared" si="0"/>
        <v>37</v>
      </c>
    </row>
    <row r="24" spans="1:15" x14ac:dyDescent="0.2">
      <c r="A24" s="259">
        <v>3565</v>
      </c>
      <c r="B24" s="260">
        <v>22.74</v>
      </c>
      <c r="C24" s="260">
        <v>21.99</v>
      </c>
      <c r="D24">
        <f t="shared" ref="D24:D26" si="5">MONTH(F24)</f>
        <v>2</v>
      </c>
      <c r="E24">
        <f t="shared" ref="E24:E26" si="6">YEAR(F24)</f>
        <v>2022</v>
      </c>
      <c r="F24" s="261">
        <v>44595</v>
      </c>
      <c r="G24" s="262" t="s">
        <v>386</v>
      </c>
      <c r="H24" s="262" t="s">
        <v>415</v>
      </c>
      <c r="I24" s="262" t="s">
        <v>458</v>
      </c>
      <c r="J24" s="262" t="s">
        <v>465</v>
      </c>
      <c r="K24" s="262"/>
      <c r="L24" s="262" t="s">
        <v>442</v>
      </c>
      <c r="M24" s="262">
        <v>31078.09</v>
      </c>
      <c r="N24" s="262">
        <v>310779.40000000002</v>
      </c>
      <c r="O24">
        <f t="shared" si="0"/>
        <v>279701.31</v>
      </c>
    </row>
    <row r="25" spans="1:15" x14ac:dyDescent="0.2">
      <c r="A25" t="s">
        <v>466</v>
      </c>
      <c r="B25" s="258">
        <v>31.84</v>
      </c>
      <c r="C25" s="258">
        <v>21.99</v>
      </c>
      <c r="D25">
        <f t="shared" si="5"/>
        <v>2</v>
      </c>
      <c r="E25">
        <f t="shared" si="6"/>
        <v>2022</v>
      </c>
      <c r="F25" s="256">
        <v>44595</v>
      </c>
      <c r="G25" t="s">
        <v>386</v>
      </c>
      <c r="H25" t="s">
        <v>445</v>
      </c>
      <c r="I25" t="s">
        <v>467</v>
      </c>
      <c r="J25" t="s">
        <v>397</v>
      </c>
      <c r="K25" t="s">
        <v>468</v>
      </c>
      <c r="L25" t="s">
        <v>469</v>
      </c>
      <c r="M25">
        <v>221679</v>
      </c>
      <c r="N25">
        <v>222006</v>
      </c>
      <c r="O25">
        <f t="shared" si="0"/>
        <v>327</v>
      </c>
    </row>
    <row r="26" spans="1:15" x14ac:dyDescent="0.2">
      <c r="A26" t="s">
        <v>470</v>
      </c>
      <c r="B26" s="258">
        <v>13.65</v>
      </c>
      <c r="C26" s="258">
        <v>21.99</v>
      </c>
      <c r="D26">
        <f t="shared" si="5"/>
        <v>2</v>
      </c>
      <c r="E26">
        <f t="shared" si="6"/>
        <v>2022</v>
      </c>
      <c r="F26" s="256">
        <v>44595</v>
      </c>
      <c r="G26" t="s">
        <v>444</v>
      </c>
      <c r="H26" t="s">
        <v>455</v>
      </c>
      <c r="I26" t="s">
        <v>471</v>
      </c>
      <c r="J26" t="s">
        <v>417</v>
      </c>
      <c r="K26" t="s">
        <v>472</v>
      </c>
      <c r="L26" t="s">
        <v>454</v>
      </c>
      <c r="M26">
        <v>354725</v>
      </c>
      <c r="N26">
        <v>354797</v>
      </c>
      <c r="O26">
        <f t="shared" si="0"/>
        <v>72</v>
      </c>
    </row>
    <row r="27" spans="1:15" hidden="1" x14ac:dyDescent="0.2">
      <c r="A27" t="s">
        <v>413</v>
      </c>
      <c r="B27" s="258" t="s">
        <v>414</v>
      </c>
      <c r="C27" s="258" t="s">
        <v>414</v>
      </c>
      <c r="D27" s="258"/>
      <c r="E27" s="258"/>
      <c r="F27" s="256">
        <v>44595</v>
      </c>
      <c r="G27" t="s">
        <v>414</v>
      </c>
      <c r="H27" t="s">
        <v>449</v>
      </c>
      <c r="I27" t="s">
        <v>421</v>
      </c>
      <c r="J27" t="s">
        <v>417</v>
      </c>
      <c r="K27" t="s">
        <v>473</v>
      </c>
      <c r="L27" t="s">
        <v>474</v>
      </c>
      <c r="M27">
        <v>325521</v>
      </c>
      <c r="N27">
        <v>325558</v>
      </c>
      <c r="O27">
        <f t="shared" si="0"/>
        <v>37</v>
      </c>
    </row>
    <row r="28" spans="1:15" x14ac:dyDescent="0.2">
      <c r="A28" t="s">
        <v>475</v>
      </c>
      <c r="B28" s="258">
        <v>18.2</v>
      </c>
      <c r="C28" s="258">
        <v>21.99</v>
      </c>
      <c r="D28">
        <f t="shared" ref="D28:D29" si="7">MONTH(F28)</f>
        <v>2</v>
      </c>
      <c r="E28">
        <f t="shared" ref="E28:E29" si="8">YEAR(F28)</f>
        <v>2022</v>
      </c>
      <c r="F28" s="256">
        <v>44600</v>
      </c>
      <c r="G28" t="s">
        <v>386</v>
      </c>
      <c r="H28" t="s">
        <v>445</v>
      </c>
      <c r="I28" t="s">
        <v>476</v>
      </c>
      <c r="J28" t="s">
        <v>446</v>
      </c>
      <c r="K28" t="s">
        <v>477</v>
      </c>
      <c r="L28" t="s">
        <v>478</v>
      </c>
      <c r="M28">
        <v>222006</v>
      </c>
      <c r="N28">
        <v>222145</v>
      </c>
      <c r="O28">
        <f t="shared" si="0"/>
        <v>139</v>
      </c>
    </row>
    <row r="29" spans="1:15" x14ac:dyDescent="0.2">
      <c r="A29" t="s">
        <v>479</v>
      </c>
      <c r="B29" s="258">
        <v>9.1</v>
      </c>
      <c r="C29" s="258">
        <v>21.99</v>
      </c>
      <c r="D29">
        <f t="shared" si="7"/>
        <v>2</v>
      </c>
      <c r="E29">
        <f t="shared" si="8"/>
        <v>2022</v>
      </c>
      <c r="F29" s="256">
        <v>44600</v>
      </c>
      <c r="G29" t="s">
        <v>386</v>
      </c>
      <c r="H29" t="s">
        <v>387</v>
      </c>
      <c r="I29" t="s">
        <v>388</v>
      </c>
      <c r="J29" t="s">
        <v>410</v>
      </c>
      <c r="K29" t="s">
        <v>480</v>
      </c>
      <c r="L29" t="s">
        <v>481</v>
      </c>
      <c r="M29">
        <v>131865</v>
      </c>
      <c r="N29">
        <v>131996</v>
      </c>
      <c r="O29">
        <f t="shared" si="0"/>
        <v>131</v>
      </c>
    </row>
    <row r="30" spans="1:15" hidden="1" x14ac:dyDescent="0.2">
      <c r="A30" t="s">
        <v>413</v>
      </c>
      <c r="B30" s="258" t="s">
        <v>414</v>
      </c>
      <c r="C30" s="258" t="s">
        <v>414</v>
      </c>
      <c r="D30" s="258"/>
      <c r="E30" s="258"/>
      <c r="F30" s="256">
        <v>44601</v>
      </c>
      <c r="G30" t="s">
        <v>414</v>
      </c>
      <c r="H30" t="s">
        <v>482</v>
      </c>
      <c r="I30" t="s">
        <v>452</v>
      </c>
      <c r="J30" t="s">
        <v>417</v>
      </c>
      <c r="K30" t="s">
        <v>483</v>
      </c>
      <c r="L30" t="s">
        <v>484</v>
      </c>
      <c r="M30">
        <v>310779.40000000002</v>
      </c>
      <c r="N30">
        <v>310800.59999999998</v>
      </c>
      <c r="O30">
        <f t="shared" si="0"/>
        <v>21.199999999953434</v>
      </c>
    </row>
    <row r="31" spans="1:15" x14ac:dyDescent="0.2">
      <c r="A31" t="s">
        <v>485</v>
      </c>
      <c r="B31" s="258">
        <v>13.65</v>
      </c>
      <c r="C31" s="258">
        <v>21.99</v>
      </c>
      <c r="D31">
        <f t="shared" ref="D31:D32" si="9">MONTH(F31)</f>
        <v>2</v>
      </c>
      <c r="E31">
        <f t="shared" ref="E31:E32" si="10">YEAR(F31)</f>
        <v>2022</v>
      </c>
      <c r="F31" s="256">
        <v>44601</v>
      </c>
      <c r="G31" t="s">
        <v>386</v>
      </c>
      <c r="H31" t="s">
        <v>486</v>
      </c>
      <c r="I31" t="s">
        <v>429</v>
      </c>
      <c r="J31" t="s">
        <v>417</v>
      </c>
      <c r="K31" t="s">
        <v>487</v>
      </c>
      <c r="L31" t="s">
        <v>488</v>
      </c>
      <c r="M31">
        <v>0</v>
      </c>
      <c r="N31">
        <v>0</v>
      </c>
      <c r="O31">
        <f t="shared" si="0"/>
        <v>0</v>
      </c>
    </row>
    <row r="32" spans="1:15" x14ac:dyDescent="0.2">
      <c r="A32" s="256" t="s">
        <v>489</v>
      </c>
      <c r="B32" s="258">
        <v>9.1</v>
      </c>
      <c r="C32" s="258">
        <v>21.99</v>
      </c>
      <c r="D32">
        <f t="shared" si="9"/>
        <v>2</v>
      </c>
      <c r="E32">
        <f t="shared" si="10"/>
        <v>2022</v>
      </c>
      <c r="F32" s="256">
        <v>44601</v>
      </c>
      <c r="G32" t="s">
        <v>386</v>
      </c>
      <c r="H32" t="s">
        <v>445</v>
      </c>
      <c r="I32" t="s">
        <v>416</v>
      </c>
      <c r="J32" t="s">
        <v>410</v>
      </c>
      <c r="K32" t="s">
        <v>490</v>
      </c>
      <c r="L32" t="s">
        <v>491</v>
      </c>
      <c r="M32">
        <v>222145</v>
      </c>
      <c r="N32">
        <v>222278</v>
      </c>
      <c r="O32">
        <f t="shared" si="0"/>
        <v>133</v>
      </c>
    </row>
    <row r="33" spans="1:15" hidden="1" x14ac:dyDescent="0.2">
      <c r="A33" t="s">
        <v>413</v>
      </c>
      <c r="B33" s="258" t="s">
        <v>414</v>
      </c>
      <c r="C33" s="258" t="s">
        <v>414</v>
      </c>
      <c r="D33" s="258"/>
      <c r="E33" s="258"/>
      <c r="F33" s="256">
        <v>44601</v>
      </c>
      <c r="G33" t="s">
        <v>414</v>
      </c>
      <c r="H33" t="s">
        <v>455</v>
      </c>
      <c r="I33" t="s">
        <v>429</v>
      </c>
      <c r="J33" t="s">
        <v>437</v>
      </c>
      <c r="K33" t="s">
        <v>492</v>
      </c>
      <c r="L33" t="s">
        <v>431</v>
      </c>
      <c r="M33">
        <v>354797</v>
      </c>
      <c r="N33">
        <v>354818</v>
      </c>
      <c r="O33">
        <f t="shared" si="0"/>
        <v>21</v>
      </c>
    </row>
    <row r="34" spans="1:15" hidden="1" x14ac:dyDescent="0.2">
      <c r="A34" t="s">
        <v>413</v>
      </c>
      <c r="B34" s="258" t="s">
        <v>414</v>
      </c>
      <c r="C34" s="258" t="s">
        <v>414</v>
      </c>
      <c r="D34" s="258"/>
      <c r="E34" s="258"/>
      <c r="F34" s="256">
        <v>44602</v>
      </c>
      <c r="G34" t="s">
        <v>414</v>
      </c>
      <c r="H34" t="s">
        <v>436</v>
      </c>
      <c r="I34" t="s">
        <v>452</v>
      </c>
      <c r="J34" t="s">
        <v>417</v>
      </c>
      <c r="K34" t="s">
        <v>493</v>
      </c>
      <c r="L34" t="s">
        <v>494</v>
      </c>
      <c r="M34">
        <v>417430</v>
      </c>
      <c r="N34">
        <v>417454</v>
      </c>
      <c r="O34">
        <f t="shared" si="0"/>
        <v>24</v>
      </c>
    </row>
    <row r="35" spans="1:15" hidden="1" x14ac:dyDescent="0.2">
      <c r="A35" t="s">
        <v>413</v>
      </c>
      <c r="B35" s="258" t="s">
        <v>414</v>
      </c>
      <c r="C35" s="258" t="s">
        <v>414</v>
      </c>
      <c r="D35" s="258"/>
      <c r="E35" s="258"/>
      <c r="F35" s="256">
        <v>44602</v>
      </c>
      <c r="G35" t="s">
        <v>414</v>
      </c>
      <c r="H35" t="s">
        <v>445</v>
      </c>
      <c r="I35" t="s">
        <v>429</v>
      </c>
      <c r="J35" t="s">
        <v>417</v>
      </c>
      <c r="K35" t="s">
        <v>495</v>
      </c>
      <c r="L35" t="s">
        <v>496</v>
      </c>
      <c r="M35">
        <v>222278</v>
      </c>
      <c r="N35">
        <v>222311</v>
      </c>
      <c r="O35">
        <f t="shared" si="0"/>
        <v>33</v>
      </c>
    </row>
    <row r="36" spans="1:15" hidden="1" x14ac:dyDescent="0.2">
      <c r="A36" t="s">
        <v>413</v>
      </c>
      <c r="B36" s="258" t="s">
        <v>414</v>
      </c>
      <c r="C36" s="258" t="s">
        <v>414</v>
      </c>
      <c r="D36" s="258"/>
      <c r="E36" s="258"/>
      <c r="F36" s="256">
        <v>44603</v>
      </c>
      <c r="G36" t="s">
        <v>414</v>
      </c>
      <c r="H36" t="s">
        <v>482</v>
      </c>
      <c r="I36" t="s">
        <v>458</v>
      </c>
      <c r="J36" t="s">
        <v>437</v>
      </c>
      <c r="K36" t="s">
        <v>497</v>
      </c>
      <c r="L36" t="s">
        <v>484</v>
      </c>
      <c r="M36">
        <v>310800.59999999998</v>
      </c>
      <c r="N36">
        <v>310815.2</v>
      </c>
      <c r="O36">
        <f t="shared" si="0"/>
        <v>14.600000000034925</v>
      </c>
    </row>
    <row r="37" spans="1:15" x14ac:dyDescent="0.2">
      <c r="A37" s="244">
        <v>3656</v>
      </c>
      <c r="B37" s="258">
        <v>22.75</v>
      </c>
      <c r="C37" s="258">
        <v>21.99</v>
      </c>
      <c r="D37">
        <f t="shared" ref="D37:D38" si="11">MONTH(F37)</f>
        <v>2</v>
      </c>
      <c r="E37">
        <f t="shared" ref="E37:E38" si="12">YEAR(F37)</f>
        <v>2022</v>
      </c>
      <c r="F37" s="256">
        <v>44603</v>
      </c>
      <c r="G37" t="s">
        <v>386</v>
      </c>
      <c r="H37" t="s">
        <v>395</v>
      </c>
      <c r="I37" t="s">
        <v>498</v>
      </c>
      <c r="J37" t="s">
        <v>432</v>
      </c>
      <c r="K37" t="s">
        <v>499</v>
      </c>
      <c r="L37" t="s">
        <v>478</v>
      </c>
      <c r="M37">
        <v>222311</v>
      </c>
      <c r="N37">
        <v>222443</v>
      </c>
      <c r="O37">
        <f t="shared" si="0"/>
        <v>132</v>
      </c>
    </row>
    <row r="38" spans="1:15" x14ac:dyDescent="0.2">
      <c r="A38" t="s">
        <v>500</v>
      </c>
      <c r="B38" s="258">
        <v>13.65</v>
      </c>
      <c r="C38" s="258">
        <v>21.99</v>
      </c>
      <c r="D38">
        <f t="shared" si="11"/>
        <v>2</v>
      </c>
      <c r="E38">
        <f t="shared" si="12"/>
        <v>2022</v>
      </c>
      <c r="F38" s="256">
        <v>44603</v>
      </c>
      <c r="G38" t="s">
        <v>386</v>
      </c>
      <c r="H38" t="s">
        <v>387</v>
      </c>
      <c r="I38" t="s">
        <v>388</v>
      </c>
      <c r="J38" t="s">
        <v>432</v>
      </c>
      <c r="K38" t="s">
        <v>501</v>
      </c>
      <c r="L38" t="s">
        <v>502</v>
      </c>
      <c r="M38">
        <v>131996</v>
      </c>
      <c r="N38">
        <v>132143</v>
      </c>
      <c r="O38">
        <f t="shared" si="0"/>
        <v>147</v>
      </c>
    </row>
    <row r="39" spans="1:15" hidden="1" x14ac:dyDescent="0.2">
      <c r="A39" t="s">
        <v>413</v>
      </c>
      <c r="B39" s="258" t="s">
        <v>414</v>
      </c>
      <c r="C39" s="258" t="s">
        <v>414</v>
      </c>
      <c r="D39" s="258"/>
      <c r="E39" s="258"/>
      <c r="F39" s="256">
        <v>44606</v>
      </c>
      <c r="G39" t="s">
        <v>414</v>
      </c>
      <c r="H39" t="s">
        <v>445</v>
      </c>
      <c r="I39" t="s">
        <v>503</v>
      </c>
      <c r="J39" t="s">
        <v>432</v>
      </c>
      <c r="K39" t="s">
        <v>504</v>
      </c>
      <c r="L39" t="s">
        <v>478</v>
      </c>
      <c r="M39">
        <v>222443</v>
      </c>
      <c r="N39">
        <v>222598</v>
      </c>
      <c r="O39">
        <f t="shared" si="0"/>
        <v>155</v>
      </c>
    </row>
    <row r="40" spans="1:15" x14ac:dyDescent="0.2">
      <c r="A40" t="s">
        <v>505</v>
      </c>
      <c r="B40" s="258">
        <v>31.84</v>
      </c>
      <c r="C40" s="258">
        <v>21.99</v>
      </c>
      <c r="D40">
        <f>MONTH(F40)</f>
        <v>2</v>
      </c>
      <c r="E40">
        <f>YEAR(F40)</f>
        <v>2022</v>
      </c>
      <c r="F40" s="256">
        <v>44606</v>
      </c>
      <c r="G40" t="s">
        <v>444</v>
      </c>
      <c r="H40" t="s">
        <v>445</v>
      </c>
      <c r="I40" t="s">
        <v>506</v>
      </c>
      <c r="J40" t="s">
        <v>432</v>
      </c>
      <c r="K40" t="s">
        <v>507</v>
      </c>
      <c r="L40" t="s">
        <v>478</v>
      </c>
      <c r="M40">
        <v>222598</v>
      </c>
      <c r="N40">
        <v>222730</v>
      </c>
      <c r="O40">
        <f t="shared" si="0"/>
        <v>132</v>
      </c>
    </row>
    <row r="41" spans="1:15" hidden="1" x14ac:dyDescent="0.2">
      <c r="A41" t="s">
        <v>413</v>
      </c>
      <c r="B41" s="258" t="s">
        <v>414</v>
      </c>
      <c r="C41" s="258" t="s">
        <v>414</v>
      </c>
      <c r="D41" s="258"/>
      <c r="E41" s="258"/>
      <c r="F41" s="256">
        <v>44606</v>
      </c>
      <c r="G41" t="s">
        <v>414</v>
      </c>
      <c r="H41" t="s">
        <v>387</v>
      </c>
      <c r="I41" t="s">
        <v>508</v>
      </c>
      <c r="J41" t="s">
        <v>432</v>
      </c>
      <c r="K41" t="s">
        <v>509</v>
      </c>
      <c r="L41" t="s">
        <v>478</v>
      </c>
      <c r="M41">
        <v>132143</v>
      </c>
      <c r="N41">
        <v>132270</v>
      </c>
      <c r="O41">
        <f t="shared" si="0"/>
        <v>127</v>
      </c>
    </row>
    <row r="42" spans="1:15" hidden="1" x14ac:dyDescent="0.2">
      <c r="A42" t="s">
        <v>413</v>
      </c>
      <c r="B42" s="258" t="s">
        <v>414</v>
      </c>
      <c r="C42" s="258" t="s">
        <v>414</v>
      </c>
      <c r="D42" s="258"/>
      <c r="E42" s="258"/>
      <c r="F42" s="256">
        <v>44607</v>
      </c>
      <c r="G42" t="s">
        <v>414</v>
      </c>
      <c r="H42" t="s">
        <v>455</v>
      </c>
      <c r="I42" t="s">
        <v>429</v>
      </c>
      <c r="J42" t="s">
        <v>417</v>
      </c>
      <c r="K42" t="s">
        <v>510</v>
      </c>
      <c r="L42" t="s">
        <v>511</v>
      </c>
      <c r="M42">
        <v>354818</v>
      </c>
      <c r="N42">
        <v>354838</v>
      </c>
      <c r="O42">
        <f t="shared" si="0"/>
        <v>20</v>
      </c>
    </row>
    <row r="43" spans="1:15" x14ac:dyDescent="0.2">
      <c r="A43" s="244">
        <v>3658</v>
      </c>
      <c r="B43" s="258">
        <v>22.74</v>
      </c>
      <c r="C43" s="258">
        <v>21.99</v>
      </c>
      <c r="D43">
        <f>MONTH(F43)</f>
        <v>2</v>
      </c>
      <c r="E43">
        <f>YEAR(F43)</f>
        <v>2022</v>
      </c>
      <c r="F43" s="256">
        <v>44607</v>
      </c>
      <c r="G43" t="s">
        <v>386</v>
      </c>
      <c r="H43" t="s">
        <v>387</v>
      </c>
      <c r="I43" t="s">
        <v>388</v>
      </c>
      <c r="J43" t="s">
        <v>432</v>
      </c>
      <c r="K43" t="s">
        <v>512</v>
      </c>
      <c r="L43" t="s">
        <v>513</v>
      </c>
      <c r="M43">
        <v>132270</v>
      </c>
      <c r="N43">
        <v>132414</v>
      </c>
      <c r="O43">
        <f t="shared" si="0"/>
        <v>144</v>
      </c>
    </row>
    <row r="44" spans="1:15" hidden="1" x14ac:dyDescent="0.2">
      <c r="A44" t="s">
        <v>413</v>
      </c>
      <c r="B44" s="258"/>
      <c r="C44" s="258"/>
      <c r="D44" s="258"/>
      <c r="E44" s="258"/>
      <c r="F44" s="256">
        <v>44608</v>
      </c>
      <c r="G44" t="s">
        <v>414</v>
      </c>
      <c r="H44" t="s">
        <v>482</v>
      </c>
      <c r="I44" t="s">
        <v>421</v>
      </c>
      <c r="J44" t="s">
        <v>417</v>
      </c>
      <c r="K44" t="s">
        <v>514</v>
      </c>
      <c r="L44" t="s">
        <v>484</v>
      </c>
      <c r="M44">
        <v>310815.3</v>
      </c>
      <c r="N44">
        <v>310827.5</v>
      </c>
      <c r="O44">
        <f t="shared" si="0"/>
        <v>12.200000000011642</v>
      </c>
    </row>
    <row r="45" spans="1:15" hidden="1" x14ac:dyDescent="0.2">
      <c r="A45" t="s">
        <v>515</v>
      </c>
      <c r="B45" s="258">
        <v>13.65</v>
      </c>
      <c r="C45" s="258">
        <v>21.99</v>
      </c>
      <c r="D45" s="258"/>
      <c r="E45" s="258"/>
      <c r="F45" s="256">
        <v>44608</v>
      </c>
      <c r="G45" t="s">
        <v>428</v>
      </c>
      <c r="H45" t="s">
        <v>486</v>
      </c>
      <c r="I45" t="s">
        <v>429</v>
      </c>
      <c r="J45" t="s">
        <v>417</v>
      </c>
      <c r="K45" t="s">
        <v>516</v>
      </c>
      <c r="L45" t="s">
        <v>486</v>
      </c>
      <c r="M45">
        <v>0</v>
      </c>
      <c r="N45">
        <v>0</v>
      </c>
      <c r="O45">
        <f t="shared" si="0"/>
        <v>0</v>
      </c>
    </row>
    <row r="46" spans="1:15" hidden="1" x14ac:dyDescent="0.2">
      <c r="A46" t="s">
        <v>413</v>
      </c>
      <c r="B46" s="258" t="s">
        <v>414</v>
      </c>
      <c r="C46" s="258" t="s">
        <v>414</v>
      </c>
      <c r="D46" s="258"/>
      <c r="E46" s="258"/>
      <c r="F46" s="256">
        <v>44608</v>
      </c>
      <c r="G46" t="s">
        <v>414</v>
      </c>
      <c r="H46" t="s">
        <v>445</v>
      </c>
      <c r="I46" t="s">
        <v>517</v>
      </c>
      <c r="J46" t="s">
        <v>432</v>
      </c>
      <c r="K46" t="s">
        <v>518</v>
      </c>
      <c r="L46" t="s">
        <v>478</v>
      </c>
      <c r="M46">
        <v>222730</v>
      </c>
      <c r="N46">
        <v>222863</v>
      </c>
      <c r="O46">
        <f t="shared" si="0"/>
        <v>133</v>
      </c>
    </row>
    <row r="47" spans="1:15" x14ac:dyDescent="0.2">
      <c r="A47" t="s">
        <v>519</v>
      </c>
      <c r="B47" s="258">
        <v>9.1</v>
      </c>
      <c r="C47" s="258">
        <v>21.99</v>
      </c>
      <c r="D47">
        <f>MONTH(F47)</f>
        <v>2</v>
      </c>
      <c r="E47">
        <f>YEAR(F47)</f>
        <v>2022</v>
      </c>
      <c r="F47" s="256">
        <v>44608</v>
      </c>
      <c r="G47" t="s">
        <v>386</v>
      </c>
      <c r="H47" t="s">
        <v>455</v>
      </c>
      <c r="I47" t="s">
        <v>429</v>
      </c>
      <c r="J47" t="s">
        <v>417</v>
      </c>
      <c r="K47" t="s">
        <v>520</v>
      </c>
      <c r="L47" t="s">
        <v>521</v>
      </c>
      <c r="M47">
        <v>354838</v>
      </c>
      <c r="N47">
        <v>354877</v>
      </c>
      <c r="O47">
        <f t="shared" si="0"/>
        <v>39</v>
      </c>
    </row>
    <row r="48" spans="1:15" hidden="1" x14ac:dyDescent="0.2">
      <c r="A48" t="s">
        <v>413</v>
      </c>
      <c r="B48" s="258" t="s">
        <v>414</v>
      </c>
      <c r="C48" s="258" t="s">
        <v>414</v>
      </c>
      <c r="D48" s="258"/>
      <c r="E48" s="258"/>
      <c r="F48" s="256">
        <v>44608</v>
      </c>
      <c r="G48" t="s">
        <v>414</v>
      </c>
      <c r="H48" t="s">
        <v>387</v>
      </c>
      <c r="I48" t="s">
        <v>522</v>
      </c>
      <c r="J48" t="s">
        <v>432</v>
      </c>
      <c r="K48" t="s">
        <v>523</v>
      </c>
      <c r="L48" t="s">
        <v>478</v>
      </c>
      <c r="M48">
        <v>132414</v>
      </c>
      <c r="N48">
        <v>132541</v>
      </c>
      <c r="O48">
        <f t="shared" si="0"/>
        <v>127</v>
      </c>
    </row>
    <row r="49" spans="1:15" x14ac:dyDescent="0.2">
      <c r="A49" s="244">
        <v>3659</v>
      </c>
      <c r="B49" s="258">
        <v>22.74</v>
      </c>
      <c r="C49" s="258">
        <v>21.99</v>
      </c>
      <c r="D49">
        <f>MONTH(F49)</f>
        <v>2</v>
      </c>
      <c r="E49">
        <f>YEAR(F49)</f>
        <v>2022</v>
      </c>
      <c r="F49" s="256">
        <v>44609</v>
      </c>
      <c r="G49" t="s">
        <v>444</v>
      </c>
      <c r="H49" t="s">
        <v>445</v>
      </c>
      <c r="I49" t="s">
        <v>524</v>
      </c>
      <c r="J49" t="s">
        <v>432</v>
      </c>
      <c r="K49" t="s">
        <v>525</v>
      </c>
      <c r="L49" t="s">
        <v>478</v>
      </c>
      <c r="M49">
        <v>222863</v>
      </c>
      <c r="N49">
        <v>223008</v>
      </c>
      <c r="O49">
        <f t="shared" si="0"/>
        <v>145</v>
      </c>
    </row>
    <row r="50" spans="1:15" hidden="1" x14ac:dyDescent="0.2">
      <c r="A50" t="s">
        <v>413</v>
      </c>
      <c r="B50" s="258" t="s">
        <v>414</v>
      </c>
      <c r="C50" s="258" t="s">
        <v>414</v>
      </c>
      <c r="D50" s="258"/>
      <c r="E50" s="258"/>
      <c r="F50" s="256">
        <v>44609</v>
      </c>
      <c r="G50" t="s">
        <v>414</v>
      </c>
      <c r="H50" t="s">
        <v>455</v>
      </c>
      <c r="I50" t="s">
        <v>471</v>
      </c>
      <c r="J50" t="s">
        <v>417</v>
      </c>
      <c r="K50" t="s">
        <v>526</v>
      </c>
      <c r="L50" t="s">
        <v>527</v>
      </c>
      <c r="M50">
        <v>354877</v>
      </c>
      <c r="N50">
        <v>354918</v>
      </c>
      <c r="O50">
        <f t="shared" si="0"/>
        <v>41</v>
      </c>
    </row>
    <row r="51" spans="1:15" x14ac:dyDescent="0.2">
      <c r="A51" t="s">
        <v>528</v>
      </c>
      <c r="B51" s="258">
        <v>68.22</v>
      </c>
      <c r="C51" s="258">
        <v>21.99</v>
      </c>
      <c r="D51">
        <f t="shared" ref="D51:D52" si="13">MONTH(F51)</f>
        <v>2</v>
      </c>
      <c r="E51">
        <f t="shared" ref="E51:E52" si="14">YEAR(F51)</f>
        <v>2022</v>
      </c>
      <c r="F51" s="256">
        <v>44609</v>
      </c>
      <c r="G51" t="s">
        <v>386</v>
      </c>
      <c r="H51" t="s">
        <v>449</v>
      </c>
      <c r="I51" t="s">
        <v>429</v>
      </c>
      <c r="J51" t="s">
        <v>417</v>
      </c>
      <c r="K51" t="s">
        <v>529</v>
      </c>
      <c r="L51" t="s">
        <v>530</v>
      </c>
      <c r="M51">
        <v>325558</v>
      </c>
      <c r="N51">
        <v>325578</v>
      </c>
      <c r="O51">
        <f t="shared" si="0"/>
        <v>20</v>
      </c>
    </row>
    <row r="52" spans="1:15" x14ac:dyDescent="0.2">
      <c r="A52" t="s">
        <v>531</v>
      </c>
      <c r="B52" s="258">
        <v>13.65</v>
      </c>
      <c r="C52" s="258">
        <v>21.99</v>
      </c>
      <c r="D52">
        <f t="shared" si="13"/>
        <v>2</v>
      </c>
      <c r="E52">
        <f t="shared" si="14"/>
        <v>2022</v>
      </c>
      <c r="F52" s="256">
        <v>44609</v>
      </c>
      <c r="G52" t="s">
        <v>386</v>
      </c>
      <c r="H52" t="s">
        <v>387</v>
      </c>
      <c r="I52" t="s">
        <v>388</v>
      </c>
      <c r="J52" t="s">
        <v>397</v>
      </c>
      <c r="K52" t="s">
        <v>532</v>
      </c>
      <c r="L52" t="s">
        <v>533</v>
      </c>
      <c r="M52">
        <v>132541</v>
      </c>
      <c r="N52">
        <v>132893</v>
      </c>
      <c r="O52">
        <f t="shared" si="0"/>
        <v>352</v>
      </c>
    </row>
    <row r="53" spans="1:15" hidden="1" x14ac:dyDescent="0.2">
      <c r="A53" t="s">
        <v>413</v>
      </c>
      <c r="B53" s="258" t="s">
        <v>414</v>
      </c>
      <c r="C53" s="258" t="s">
        <v>414</v>
      </c>
      <c r="D53" s="258"/>
      <c r="E53" s="258"/>
      <c r="F53" s="256">
        <v>44610</v>
      </c>
      <c r="G53" t="s">
        <v>414</v>
      </c>
      <c r="H53" t="s">
        <v>534</v>
      </c>
      <c r="I53" t="s">
        <v>498</v>
      </c>
      <c r="J53" t="s">
        <v>432</v>
      </c>
      <c r="K53" t="s">
        <v>535</v>
      </c>
      <c r="L53" t="s">
        <v>478</v>
      </c>
      <c r="M53">
        <v>223008</v>
      </c>
      <c r="N53">
        <v>223141</v>
      </c>
      <c r="O53">
        <f t="shared" si="0"/>
        <v>133</v>
      </c>
    </row>
    <row r="54" spans="1:15" hidden="1" x14ac:dyDescent="0.2">
      <c r="A54" t="s">
        <v>413</v>
      </c>
      <c r="B54" s="258" t="s">
        <v>414</v>
      </c>
      <c r="C54" s="258" t="s">
        <v>414</v>
      </c>
      <c r="D54" s="258"/>
      <c r="E54" s="258"/>
      <c r="F54" s="256">
        <v>44613</v>
      </c>
      <c r="G54" t="s">
        <v>414</v>
      </c>
      <c r="H54" t="s">
        <v>445</v>
      </c>
      <c r="I54" t="s">
        <v>416</v>
      </c>
      <c r="J54" t="s">
        <v>437</v>
      </c>
      <c r="K54" t="s">
        <v>536</v>
      </c>
      <c r="L54" t="s">
        <v>537</v>
      </c>
      <c r="M54">
        <v>223141</v>
      </c>
      <c r="N54">
        <v>223161</v>
      </c>
      <c r="O54">
        <f t="shared" si="0"/>
        <v>20</v>
      </c>
    </row>
    <row r="55" spans="1:15" hidden="1" x14ac:dyDescent="0.2">
      <c r="A55" t="s">
        <v>413</v>
      </c>
      <c r="B55" s="258" t="s">
        <v>414</v>
      </c>
      <c r="C55" s="258" t="s">
        <v>414</v>
      </c>
      <c r="D55" s="258"/>
      <c r="E55" s="258"/>
      <c r="F55" s="256">
        <v>44613</v>
      </c>
      <c r="G55" t="s">
        <v>414</v>
      </c>
      <c r="H55" t="s">
        <v>455</v>
      </c>
      <c r="I55" t="s">
        <v>471</v>
      </c>
      <c r="J55" t="s">
        <v>417</v>
      </c>
      <c r="K55" t="s">
        <v>538</v>
      </c>
      <c r="L55" t="s">
        <v>454</v>
      </c>
      <c r="M55">
        <v>354918</v>
      </c>
      <c r="N55">
        <v>354956</v>
      </c>
      <c r="O55">
        <f t="shared" si="0"/>
        <v>38</v>
      </c>
    </row>
    <row r="56" spans="1:15" hidden="1" x14ac:dyDescent="0.2">
      <c r="A56" t="s">
        <v>413</v>
      </c>
      <c r="B56" s="258" t="s">
        <v>414</v>
      </c>
      <c r="C56" s="258" t="s">
        <v>414</v>
      </c>
      <c r="D56" s="258"/>
      <c r="E56" s="258"/>
      <c r="F56" s="256">
        <v>44613</v>
      </c>
      <c r="G56" t="s">
        <v>414</v>
      </c>
      <c r="H56" t="s">
        <v>449</v>
      </c>
      <c r="I56" t="s">
        <v>508</v>
      </c>
      <c r="J56" t="s">
        <v>432</v>
      </c>
      <c r="K56" t="s">
        <v>539</v>
      </c>
      <c r="L56" t="s">
        <v>478</v>
      </c>
      <c r="M56">
        <v>325578</v>
      </c>
      <c r="N56">
        <v>325710</v>
      </c>
      <c r="O56">
        <f t="shared" si="0"/>
        <v>132</v>
      </c>
    </row>
    <row r="57" spans="1:15" hidden="1" x14ac:dyDescent="0.2">
      <c r="A57" t="s">
        <v>413</v>
      </c>
      <c r="B57" s="258" t="s">
        <v>414</v>
      </c>
      <c r="C57" s="258" t="s">
        <v>414</v>
      </c>
      <c r="D57" s="258"/>
      <c r="E57" s="258"/>
      <c r="F57" s="256">
        <v>44614</v>
      </c>
      <c r="G57" t="s">
        <v>414</v>
      </c>
      <c r="H57" t="s">
        <v>395</v>
      </c>
      <c r="I57" t="s">
        <v>416</v>
      </c>
      <c r="J57" s="262" t="s">
        <v>410</v>
      </c>
      <c r="K57" t="s">
        <v>540</v>
      </c>
      <c r="L57" t="s">
        <v>491</v>
      </c>
      <c r="M57">
        <v>223161</v>
      </c>
      <c r="N57">
        <v>223306</v>
      </c>
      <c r="O57">
        <f t="shared" si="0"/>
        <v>145</v>
      </c>
    </row>
    <row r="58" spans="1:15" x14ac:dyDescent="0.2">
      <c r="A58" t="s">
        <v>541</v>
      </c>
      <c r="B58" s="258">
        <v>9.1</v>
      </c>
      <c r="C58" s="258">
        <v>21.99</v>
      </c>
      <c r="D58">
        <f>MONTH(F58)</f>
        <v>2</v>
      </c>
      <c r="E58">
        <f>YEAR(F58)</f>
        <v>2022</v>
      </c>
      <c r="F58" s="256">
        <v>44615</v>
      </c>
      <c r="G58" t="s">
        <v>386</v>
      </c>
      <c r="H58" t="s">
        <v>420</v>
      </c>
      <c r="I58" t="s">
        <v>421</v>
      </c>
      <c r="J58" t="s">
        <v>417</v>
      </c>
      <c r="K58" t="s">
        <v>542</v>
      </c>
      <c r="L58" t="s">
        <v>494</v>
      </c>
      <c r="M58">
        <v>417454</v>
      </c>
      <c r="N58">
        <v>417478</v>
      </c>
      <c r="O58">
        <f t="shared" si="0"/>
        <v>24</v>
      </c>
    </row>
    <row r="59" spans="1:15" hidden="1" x14ac:dyDescent="0.2">
      <c r="A59" t="s">
        <v>543</v>
      </c>
      <c r="B59" s="258">
        <v>13.65</v>
      </c>
      <c r="C59" s="258">
        <v>21.99</v>
      </c>
      <c r="D59" s="258"/>
      <c r="E59" s="258"/>
      <c r="F59" s="256">
        <v>44615</v>
      </c>
      <c r="G59" t="s">
        <v>428</v>
      </c>
      <c r="H59" t="s">
        <v>486</v>
      </c>
      <c r="I59" t="s">
        <v>421</v>
      </c>
      <c r="J59" t="s">
        <v>417</v>
      </c>
      <c r="K59" t="s">
        <v>544</v>
      </c>
      <c r="L59" t="s">
        <v>486</v>
      </c>
      <c r="M59">
        <v>0</v>
      </c>
      <c r="N59">
        <v>0</v>
      </c>
      <c r="O59">
        <f t="shared" si="0"/>
        <v>0</v>
      </c>
    </row>
    <row r="60" spans="1:15" x14ac:dyDescent="0.2">
      <c r="A60" s="259">
        <v>3663</v>
      </c>
      <c r="B60" s="260">
        <v>22.74</v>
      </c>
      <c r="C60" s="260">
        <v>21.99</v>
      </c>
      <c r="D60">
        <f t="shared" ref="D60:D65" si="15">MONTH(F60)</f>
        <v>2</v>
      </c>
      <c r="E60">
        <f t="shared" ref="E60:E65" si="16">YEAR(F60)</f>
        <v>2022</v>
      </c>
      <c r="F60" s="261">
        <v>44615</v>
      </c>
      <c r="G60" s="262" t="s">
        <v>444</v>
      </c>
      <c r="H60" s="262" t="s">
        <v>445</v>
      </c>
      <c r="I60" s="262" t="s">
        <v>416</v>
      </c>
      <c r="J60" s="262" t="s">
        <v>410</v>
      </c>
      <c r="K60" s="262" t="s">
        <v>545</v>
      </c>
      <c r="L60" s="262" t="s">
        <v>491</v>
      </c>
      <c r="M60" s="262">
        <v>223306</v>
      </c>
      <c r="N60" s="262">
        <v>223439</v>
      </c>
      <c r="O60" s="262">
        <f t="shared" si="0"/>
        <v>133</v>
      </c>
    </row>
    <row r="61" spans="1:15" x14ac:dyDescent="0.2">
      <c r="A61" t="s">
        <v>546</v>
      </c>
      <c r="B61" s="258">
        <v>9.1</v>
      </c>
      <c r="C61" s="258">
        <v>21.99</v>
      </c>
      <c r="D61">
        <f t="shared" si="15"/>
        <v>2</v>
      </c>
      <c r="E61">
        <f t="shared" si="16"/>
        <v>2022</v>
      </c>
      <c r="F61" s="256">
        <v>44615</v>
      </c>
      <c r="G61" t="s">
        <v>386</v>
      </c>
      <c r="H61" t="s">
        <v>455</v>
      </c>
      <c r="I61" t="s">
        <v>429</v>
      </c>
      <c r="J61" t="s">
        <v>417</v>
      </c>
      <c r="K61" t="s">
        <v>547</v>
      </c>
      <c r="L61" t="s">
        <v>548</v>
      </c>
      <c r="M61">
        <v>354956</v>
      </c>
      <c r="N61">
        <v>354976</v>
      </c>
      <c r="O61">
        <f t="shared" si="0"/>
        <v>20</v>
      </c>
    </row>
    <row r="62" spans="1:15" x14ac:dyDescent="0.2">
      <c r="A62" t="s">
        <v>549</v>
      </c>
      <c r="B62" s="258">
        <v>27.29</v>
      </c>
      <c r="C62" s="258">
        <v>21.99</v>
      </c>
      <c r="D62">
        <f t="shared" si="15"/>
        <v>2</v>
      </c>
      <c r="E62">
        <f t="shared" si="16"/>
        <v>2022</v>
      </c>
      <c r="F62" s="256">
        <v>44615</v>
      </c>
      <c r="G62" t="s">
        <v>386</v>
      </c>
      <c r="H62" t="s">
        <v>387</v>
      </c>
      <c r="I62" t="s">
        <v>467</v>
      </c>
      <c r="J62" t="s">
        <v>397</v>
      </c>
      <c r="K62" t="s">
        <v>550</v>
      </c>
      <c r="L62" t="s">
        <v>551</v>
      </c>
      <c r="M62">
        <v>132893</v>
      </c>
      <c r="N62">
        <v>133215</v>
      </c>
      <c r="O62">
        <f t="shared" si="0"/>
        <v>322</v>
      </c>
    </row>
    <row r="63" spans="1:15" x14ac:dyDescent="0.2">
      <c r="A63" s="244">
        <v>3666</v>
      </c>
      <c r="B63" s="258">
        <v>22.74</v>
      </c>
      <c r="C63" s="258">
        <v>21.99</v>
      </c>
      <c r="D63">
        <f t="shared" si="15"/>
        <v>2</v>
      </c>
      <c r="E63">
        <f t="shared" si="16"/>
        <v>2022</v>
      </c>
      <c r="F63" s="256">
        <v>44616</v>
      </c>
      <c r="G63" t="s">
        <v>386</v>
      </c>
      <c r="H63" t="s">
        <v>387</v>
      </c>
      <c r="I63" t="s">
        <v>388</v>
      </c>
      <c r="J63" t="s">
        <v>432</v>
      </c>
      <c r="K63" t="s">
        <v>552</v>
      </c>
      <c r="L63" t="s">
        <v>553</v>
      </c>
      <c r="M63">
        <v>133215</v>
      </c>
      <c r="N63">
        <v>133362</v>
      </c>
      <c r="O63">
        <f t="shared" si="0"/>
        <v>147</v>
      </c>
    </row>
    <row r="64" spans="1:15" x14ac:dyDescent="0.2">
      <c r="A64" s="244" t="s">
        <v>554</v>
      </c>
      <c r="B64" s="258">
        <v>18.2</v>
      </c>
      <c r="C64" s="258">
        <v>21.99</v>
      </c>
      <c r="D64">
        <f t="shared" si="15"/>
        <v>2</v>
      </c>
      <c r="E64">
        <f t="shared" si="16"/>
        <v>2022</v>
      </c>
      <c r="F64" s="256">
        <v>44617</v>
      </c>
      <c r="G64" t="s">
        <v>386</v>
      </c>
      <c r="H64" t="s">
        <v>482</v>
      </c>
      <c r="I64" t="s">
        <v>452</v>
      </c>
      <c r="J64" t="s">
        <v>417</v>
      </c>
      <c r="K64" t="s">
        <v>555</v>
      </c>
      <c r="L64" t="s">
        <v>556</v>
      </c>
      <c r="M64">
        <v>310827.5</v>
      </c>
      <c r="N64">
        <v>310845.5</v>
      </c>
      <c r="O64">
        <f t="shared" si="0"/>
        <v>18</v>
      </c>
    </row>
    <row r="65" spans="1:15" x14ac:dyDescent="0.2">
      <c r="A65" s="244">
        <v>3665</v>
      </c>
      <c r="B65" s="258">
        <v>22.74</v>
      </c>
      <c r="C65" s="258">
        <v>21.99</v>
      </c>
      <c r="D65">
        <f t="shared" si="15"/>
        <v>2</v>
      </c>
      <c r="E65">
        <f t="shared" si="16"/>
        <v>2022</v>
      </c>
      <c r="F65" s="256">
        <v>44617</v>
      </c>
      <c r="G65" t="s">
        <v>386</v>
      </c>
      <c r="H65" t="s">
        <v>395</v>
      </c>
      <c r="I65" t="s">
        <v>498</v>
      </c>
      <c r="J65" t="s">
        <v>432</v>
      </c>
      <c r="K65" t="s">
        <v>557</v>
      </c>
      <c r="L65" t="s">
        <v>491</v>
      </c>
      <c r="M65">
        <v>223439</v>
      </c>
      <c r="N65">
        <v>223597</v>
      </c>
      <c r="O65">
        <f t="shared" si="0"/>
        <v>158</v>
      </c>
    </row>
    <row r="66" spans="1:15" hidden="1" x14ac:dyDescent="0.2">
      <c r="A66" t="s">
        <v>413</v>
      </c>
      <c r="B66" s="258" t="s">
        <v>414</v>
      </c>
      <c r="C66" s="258" t="s">
        <v>414</v>
      </c>
      <c r="D66" s="258"/>
      <c r="E66" s="258"/>
      <c r="F66" s="256">
        <v>44617</v>
      </c>
      <c r="G66" t="s">
        <v>414</v>
      </c>
      <c r="H66" t="s">
        <v>455</v>
      </c>
      <c r="I66" t="s">
        <v>471</v>
      </c>
      <c r="J66" t="s">
        <v>417</v>
      </c>
      <c r="K66" t="s">
        <v>558</v>
      </c>
      <c r="L66" t="s">
        <v>559</v>
      </c>
      <c r="M66">
        <v>354976</v>
      </c>
      <c r="N66">
        <v>355030</v>
      </c>
      <c r="O66">
        <f t="shared" ref="O66:O129" si="17">N66-M66</f>
        <v>54</v>
      </c>
    </row>
    <row r="67" spans="1:15" hidden="1" x14ac:dyDescent="0.2">
      <c r="A67" t="s">
        <v>413</v>
      </c>
      <c r="B67" s="258" t="s">
        <v>414</v>
      </c>
      <c r="C67" s="258" t="s">
        <v>414</v>
      </c>
      <c r="D67" s="258"/>
      <c r="E67" s="258"/>
      <c r="F67" s="256">
        <v>44617</v>
      </c>
      <c r="G67" t="s">
        <v>414</v>
      </c>
      <c r="H67" t="s">
        <v>449</v>
      </c>
      <c r="I67" t="s">
        <v>560</v>
      </c>
      <c r="J67" t="s">
        <v>417</v>
      </c>
      <c r="K67" t="s">
        <v>561</v>
      </c>
      <c r="L67" t="s">
        <v>562</v>
      </c>
      <c r="M67">
        <v>325710</v>
      </c>
      <c r="N67">
        <v>325730</v>
      </c>
      <c r="O67">
        <f t="shared" si="17"/>
        <v>20</v>
      </c>
    </row>
    <row r="68" spans="1:15" x14ac:dyDescent="0.2">
      <c r="A68" s="244">
        <v>3204</v>
      </c>
      <c r="B68" s="258">
        <v>9.1</v>
      </c>
      <c r="C68" s="258">
        <v>21.99</v>
      </c>
      <c r="D68">
        <f t="shared" ref="D68:D69" si="18">MONTH(F68)</f>
        <v>2</v>
      </c>
      <c r="E68">
        <f t="shared" ref="E68:E69" si="19">YEAR(F68)</f>
        <v>2022</v>
      </c>
      <c r="F68" s="256">
        <v>44617</v>
      </c>
      <c r="G68" t="s">
        <v>444</v>
      </c>
      <c r="H68" t="s">
        <v>387</v>
      </c>
      <c r="I68" t="s">
        <v>563</v>
      </c>
      <c r="J68" t="s">
        <v>397</v>
      </c>
      <c r="K68" t="s">
        <v>564</v>
      </c>
      <c r="L68" t="s">
        <v>565</v>
      </c>
      <c r="M68">
        <v>133362</v>
      </c>
      <c r="N68">
        <v>133655</v>
      </c>
      <c r="O68">
        <f t="shared" si="17"/>
        <v>293</v>
      </c>
    </row>
    <row r="69" spans="1:15" x14ac:dyDescent="0.2">
      <c r="A69" t="s">
        <v>566</v>
      </c>
      <c r="B69" s="258">
        <v>25.82</v>
      </c>
      <c r="C69" s="258">
        <v>23.25</v>
      </c>
      <c r="D69">
        <f t="shared" si="18"/>
        <v>2</v>
      </c>
      <c r="E69">
        <f t="shared" si="19"/>
        <v>2022</v>
      </c>
      <c r="F69" s="256">
        <v>44620</v>
      </c>
      <c r="G69" t="s">
        <v>386</v>
      </c>
      <c r="H69" t="s">
        <v>567</v>
      </c>
      <c r="I69" t="s">
        <v>401</v>
      </c>
      <c r="J69" t="s">
        <v>397</v>
      </c>
      <c r="K69" t="s">
        <v>568</v>
      </c>
      <c r="L69" t="s">
        <v>569</v>
      </c>
      <c r="M69">
        <v>133655</v>
      </c>
      <c r="N69">
        <v>133981</v>
      </c>
      <c r="O69">
        <f t="shared" si="17"/>
        <v>326</v>
      </c>
    </row>
    <row r="70" spans="1:15" hidden="1" x14ac:dyDescent="0.2">
      <c r="A70" t="s">
        <v>413</v>
      </c>
      <c r="B70" s="258" t="s">
        <v>414</v>
      </c>
      <c r="C70" s="258" t="s">
        <v>414</v>
      </c>
      <c r="D70" s="258"/>
      <c r="E70" s="258"/>
      <c r="F70" s="256">
        <v>44620</v>
      </c>
      <c r="G70" t="s">
        <v>414</v>
      </c>
      <c r="H70" t="s">
        <v>436</v>
      </c>
      <c r="I70" t="s">
        <v>471</v>
      </c>
      <c r="J70" t="s">
        <v>417</v>
      </c>
      <c r="K70" t="s">
        <v>570</v>
      </c>
      <c r="L70" t="s">
        <v>548</v>
      </c>
      <c r="M70">
        <v>417478</v>
      </c>
      <c r="N70">
        <v>417497</v>
      </c>
      <c r="O70">
        <f t="shared" si="17"/>
        <v>19</v>
      </c>
    </row>
    <row r="71" spans="1:15" x14ac:dyDescent="0.2">
      <c r="A71" t="s">
        <v>413</v>
      </c>
      <c r="B71" s="258" t="s">
        <v>414</v>
      </c>
      <c r="C71" s="258" t="s">
        <v>414</v>
      </c>
      <c r="D71">
        <f>MONTH(F71)</f>
        <v>2</v>
      </c>
      <c r="E71">
        <f>YEAR(F71)</f>
        <v>2022</v>
      </c>
      <c r="F71" s="256">
        <v>44620</v>
      </c>
      <c r="G71" t="s">
        <v>444</v>
      </c>
      <c r="H71" t="s">
        <v>449</v>
      </c>
      <c r="I71" t="s">
        <v>571</v>
      </c>
      <c r="J71" t="s">
        <v>432</v>
      </c>
      <c r="K71" t="s">
        <v>572</v>
      </c>
      <c r="L71" t="s">
        <v>573</v>
      </c>
      <c r="M71">
        <v>325730</v>
      </c>
      <c r="N71">
        <v>325863</v>
      </c>
      <c r="O71">
        <f t="shared" si="17"/>
        <v>133</v>
      </c>
    </row>
    <row r="72" spans="1:15" hidden="1" x14ac:dyDescent="0.2">
      <c r="A72" s="244">
        <v>3672</v>
      </c>
      <c r="B72" s="258">
        <v>21.05</v>
      </c>
      <c r="C72" s="258">
        <v>23.75</v>
      </c>
      <c r="D72" s="258"/>
      <c r="E72" s="258"/>
      <c r="F72" s="256">
        <v>44620</v>
      </c>
      <c r="G72" s="262" t="s">
        <v>574</v>
      </c>
      <c r="H72" t="s">
        <v>575</v>
      </c>
      <c r="I72" t="s">
        <v>576</v>
      </c>
      <c r="J72" t="s">
        <v>575</v>
      </c>
      <c r="K72" t="s">
        <v>577</v>
      </c>
      <c r="L72" t="s">
        <v>578</v>
      </c>
      <c r="M72">
        <v>0</v>
      </c>
      <c r="N72">
        <v>0</v>
      </c>
      <c r="O72">
        <f t="shared" si="17"/>
        <v>0</v>
      </c>
    </row>
    <row r="73" spans="1:15" x14ac:dyDescent="0.2">
      <c r="A73" s="244" t="s">
        <v>579</v>
      </c>
      <c r="B73" s="258">
        <v>25.81</v>
      </c>
      <c r="C73" s="258">
        <v>23.25</v>
      </c>
      <c r="D73">
        <f t="shared" ref="D73:D77" si="20">MONTH(F73)</f>
        <v>3</v>
      </c>
      <c r="E73">
        <f t="shared" ref="E73:E77" si="21">YEAR(F73)</f>
        <v>2022</v>
      </c>
      <c r="F73" s="256">
        <v>44621</v>
      </c>
      <c r="G73" t="s">
        <v>386</v>
      </c>
      <c r="H73" t="s">
        <v>445</v>
      </c>
      <c r="I73" t="s">
        <v>563</v>
      </c>
      <c r="J73" t="s">
        <v>397</v>
      </c>
      <c r="K73" t="s">
        <v>580</v>
      </c>
      <c r="L73" t="s">
        <v>581</v>
      </c>
      <c r="M73">
        <v>223597</v>
      </c>
      <c r="N73">
        <v>223909</v>
      </c>
      <c r="O73">
        <f t="shared" si="17"/>
        <v>312</v>
      </c>
    </row>
    <row r="74" spans="1:15" x14ac:dyDescent="0.2">
      <c r="A74" s="244" t="s">
        <v>582</v>
      </c>
      <c r="B74" s="258">
        <v>64.53</v>
      </c>
      <c r="C74" s="258">
        <v>23.25</v>
      </c>
      <c r="D74">
        <f t="shared" si="20"/>
        <v>3</v>
      </c>
      <c r="E74">
        <f t="shared" si="21"/>
        <v>2022</v>
      </c>
      <c r="F74" s="256">
        <v>44621</v>
      </c>
      <c r="G74" t="s">
        <v>386</v>
      </c>
      <c r="H74" t="s">
        <v>449</v>
      </c>
      <c r="I74" t="s">
        <v>506</v>
      </c>
      <c r="J74" t="s">
        <v>432</v>
      </c>
      <c r="K74" t="s">
        <v>583</v>
      </c>
      <c r="L74" t="s">
        <v>573</v>
      </c>
      <c r="M74">
        <v>325863</v>
      </c>
      <c r="N74">
        <v>326008</v>
      </c>
      <c r="O74">
        <f t="shared" si="17"/>
        <v>145</v>
      </c>
    </row>
    <row r="75" spans="1:15" x14ac:dyDescent="0.2">
      <c r="A75" s="244" t="s">
        <v>584</v>
      </c>
      <c r="B75" s="258">
        <v>45.36</v>
      </c>
      <c r="C75" s="258">
        <v>22.05</v>
      </c>
      <c r="D75">
        <f t="shared" si="20"/>
        <v>3</v>
      </c>
      <c r="E75">
        <f t="shared" si="21"/>
        <v>2022</v>
      </c>
      <c r="F75" s="256">
        <v>44621</v>
      </c>
      <c r="G75" t="s">
        <v>444</v>
      </c>
      <c r="H75" t="s">
        <v>449</v>
      </c>
      <c r="I75" t="s">
        <v>401</v>
      </c>
      <c r="J75" t="s">
        <v>397</v>
      </c>
      <c r="K75" t="s">
        <v>585</v>
      </c>
      <c r="L75" t="s">
        <v>586</v>
      </c>
      <c r="M75">
        <v>326008</v>
      </c>
      <c r="N75">
        <v>326315</v>
      </c>
      <c r="O75">
        <f t="shared" si="17"/>
        <v>307</v>
      </c>
    </row>
    <row r="76" spans="1:15" x14ac:dyDescent="0.2">
      <c r="A76" s="244" t="s">
        <v>587</v>
      </c>
      <c r="B76" s="258">
        <v>17.21</v>
      </c>
      <c r="C76" s="258">
        <v>23.25</v>
      </c>
      <c r="D76">
        <f t="shared" si="20"/>
        <v>3</v>
      </c>
      <c r="E76">
        <f t="shared" si="21"/>
        <v>2022</v>
      </c>
      <c r="F76" s="256">
        <v>44621</v>
      </c>
      <c r="G76" t="s">
        <v>386</v>
      </c>
      <c r="H76" t="s">
        <v>387</v>
      </c>
      <c r="I76" t="s">
        <v>388</v>
      </c>
      <c r="J76" t="s">
        <v>397</v>
      </c>
      <c r="K76" t="s">
        <v>588</v>
      </c>
      <c r="L76" t="s">
        <v>589</v>
      </c>
      <c r="M76">
        <v>133981</v>
      </c>
      <c r="N76">
        <v>134317</v>
      </c>
      <c r="O76">
        <f t="shared" si="17"/>
        <v>336</v>
      </c>
    </row>
    <row r="77" spans="1:15" x14ac:dyDescent="0.2">
      <c r="A77" s="244" t="s">
        <v>590</v>
      </c>
      <c r="B77" s="258">
        <v>18.149999999999999</v>
      </c>
      <c r="C77" s="258">
        <v>22.05</v>
      </c>
      <c r="D77">
        <f t="shared" si="20"/>
        <v>3</v>
      </c>
      <c r="E77">
        <f t="shared" si="21"/>
        <v>2022</v>
      </c>
      <c r="F77" s="256">
        <v>44622</v>
      </c>
      <c r="G77" t="s">
        <v>386</v>
      </c>
      <c r="H77" t="s">
        <v>436</v>
      </c>
      <c r="I77" t="s">
        <v>471</v>
      </c>
      <c r="J77" t="s">
        <v>437</v>
      </c>
      <c r="K77" t="s">
        <v>591</v>
      </c>
      <c r="L77" t="s">
        <v>494</v>
      </c>
      <c r="M77">
        <v>417497</v>
      </c>
      <c r="N77">
        <v>417520</v>
      </c>
      <c r="O77">
        <f t="shared" si="17"/>
        <v>23</v>
      </c>
    </row>
    <row r="78" spans="1:15" hidden="1" x14ac:dyDescent="0.2">
      <c r="A78" s="244" t="s">
        <v>413</v>
      </c>
      <c r="B78" s="258" t="s">
        <v>414</v>
      </c>
      <c r="C78" s="258" t="s">
        <v>414</v>
      </c>
      <c r="D78" s="258"/>
      <c r="E78" s="258"/>
      <c r="F78" s="256">
        <v>44622</v>
      </c>
      <c r="G78" t="s">
        <v>414</v>
      </c>
      <c r="H78" t="s">
        <v>395</v>
      </c>
      <c r="I78" t="s">
        <v>396</v>
      </c>
      <c r="J78" t="s">
        <v>410</v>
      </c>
      <c r="K78" t="s">
        <v>592</v>
      </c>
      <c r="L78" t="s">
        <v>593</v>
      </c>
      <c r="M78">
        <v>223909</v>
      </c>
      <c r="N78">
        <v>224059</v>
      </c>
      <c r="O78">
        <f t="shared" si="17"/>
        <v>150</v>
      </c>
    </row>
    <row r="79" spans="1:15" hidden="1" x14ac:dyDescent="0.2">
      <c r="A79" s="244" t="s">
        <v>413</v>
      </c>
      <c r="B79" s="258" t="s">
        <v>414</v>
      </c>
      <c r="C79" s="258" t="s">
        <v>414</v>
      </c>
      <c r="D79" s="258"/>
      <c r="E79" s="258"/>
      <c r="F79" s="256">
        <v>44622</v>
      </c>
      <c r="G79" t="s">
        <v>414</v>
      </c>
      <c r="H79" t="s">
        <v>449</v>
      </c>
      <c r="I79" t="s">
        <v>517</v>
      </c>
      <c r="J79" t="s">
        <v>410</v>
      </c>
      <c r="K79" t="s">
        <v>594</v>
      </c>
      <c r="L79" t="s">
        <v>478</v>
      </c>
      <c r="M79">
        <v>326315</v>
      </c>
      <c r="N79">
        <v>326460</v>
      </c>
      <c r="O79">
        <f t="shared" si="17"/>
        <v>145</v>
      </c>
    </row>
    <row r="80" spans="1:15" hidden="1" x14ac:dyDescent="0.2">
      <c r="A80" s="244" t="s">
        <v>413</v>
      </c>
      <c r="B80" s="258" t="s">
        <v>414</v>
      </c>
      <c r="C80" s="258" t="s">
        <v>414</v>
      </c>
      <c r="D80" s="258"/>
      <c r="E80" s="258"/>
      <c r="F80" s="256">
        <v>44623</v>
      </c>
      <c r="G80" t="s">
        <v>414</v>
      </c>
      <c r="H80" t="s">
        <v>449</v>
      </c>
      <c r="I80" t="s">
        <v>595</v>
      </c>
      <c r="J80" t="s">
        <v>410</v>
      </c>
      <c r="K80" t="s">
        <v>596</v>
      </c>
      <c r="L80" t="s">
        <v>478</v>
      </c>
      <c r="M80">
        <v>326460</v>
      </c>
      <c r="N80">
        <v>326592</v>
      </c>
      <c r="O80">
        <f t="shared" si="17"/>
        <v>132</v>
      </c>
    </row>
    <row r="81" spans="1:15" hidden="1" x14ac:dyDescent="0.2">
      <c r="A81" s="244" t="s">
        <v>413</v>
      </c>
      <c r="B81" s="258" t="s">
        <v>414</v>
      </c>
      <c r="C81" s="258" t="s">
        <v>414</v>
      </c>
      <c r="D81" s="258"/>
      <c r="E81" s="258"/>
      <c r="F81" s="256">
        <v>44624</v>
      </c>
      <c r="G81" t="s">
        <v>414</v>
      </c>
      <c r="H81" t="s">
        <v>420</v>
      </c>
      <c r="I81" t="s">
        <v>429</v>
      </c>
      <c r="J81" t="s">
        <v>437</v>
      </c>
      <c r="K81" t="s">
        <v>597</v>
      </c>
      <c r="L81" t="s">
        <v>598</v>
      </c>
      <c r="M81">
        <v>417520</v>
      </c>
      <c r="N81">
        <v>417543</v>
      </c>
      <c r="O81">
        <f t="shared" si="17"/>
        <v>23</v>
      </c>
    </row>
    <row r="82" spans="1:15" hidden="1" x14ac:dyDescent="0.2">
      <c r="A82" s="244" t="s">
        <v>413</v>
      </c>
      <c r="B82" s="258" t="s">
        <v>414</v>
      </c>
      <c r="C82" s="258" t="s">
        <v>414</v>
      </c>
      <c r="D82" s="258"/>
      <c r="E82" s="258"/>
      <c r="F82" s="256">
        <v>44624</v>
      </c>
      <c r="G82" t="s">
        <v>414</v>
      </c>
      <c r="H82" t="s">
        <v>482</v>
      </c>
      <c r="I82" t="s">
        <v>452</v>
      </c>
      <c r="J82" t="s">
        <v>417</v>
      </c>
      <c r="K82" t="s">
        <v>599</v>
      </c>
      <c r="L82" t="s">
        <v>484</v>
      </c>
      <c r="M82">
        <v>310845</v>
      </c>
      <c r="N82">
        <v>310857.8</v>
      </c>
      <c r="O82">
        <f t="shared" si="17"/>
        <v>12.799999999988358</v>
      </c>
    </row>
    <row r="83" spans="1:15" x14ac:dyDescent="0.2">
      <c r="A83" s="244">
        <v>3670</v>
      </c>
      <c r="B83" s="258">
        <v>22.68</v>
      </c>
      <c r="C83" s="258">
        <v>22.05</v>
      </c>
      <c r="D83">
        <f t="shared" ref="D83:D88" si="22">MONTH(F83)</f>
        <v>3</v>
      </c>
      <c r="E83">
        <f t="shared" ref="E83:E88" si="23">YEAR(F83)</f>
        <v>2022</v>
      </c>
      <c r="F83" s="256">
        <v>44624</v>
      </c>
      <c r="G83" t="s">
        <v>444</v>
      </c>
      <c r="H83" t="s">
        <v>445</v>
      </c>
      <c r="I83" t="s">
        <v>600</v>
      </c>
      <c r="J83" t="s">
        <v>410</v>
      </c>
      <c r="K83" t="s">
        <v>601</v>
      </c>
      <c r="L83" t="s">
        <v>602</v>
      </c>
      <c r="M83">
        <v>224059</v>
      </c>
      <c r="N83">
        <v>224191</v>
      </c>
      <c r="O83">
        <f t="shared" si="17"/>
        <v>132</v>
      </c>
    </row>
    <row r="84" spans="1:15" x14ac:dyDescent="0.2">
      <c r="A84" s="244" t="s">
        <v>603</v>
      </c>
      <c r="B84" s="258">
        <v>31.52</v>
      </c>
      <c r="C84" s="258">
        <v>22.21</v>
      </c>
      <c r="D84">
        <f t="shared" si="22"/>
        <v>3</v>
      </c>
      <c r="E84">
        <f t="shared" si="23"/>
        <v>2022</v>
      </c>
      <c r="F84" s="256">
        <v>44627</v>
      </c>
      <c r="G84" t="s">
        <v>386</v>
      </c>
      <c r="H84" t="s">
        <v>395</v>
      </c>
      <c r="I84" t="s">
        <v>563</v>
      </c>
      <c r="J84" t="s">
        <v>397</v>
      </c>
      <c r="K84" t="s">
        <v>604</v>
      </c>
      <c r="L84" t="s">
        <v>605</v>
      </c>
      <c r="M84">
        <v>224191</v>
      </c>
      <c r="N84">
        <v>224541</v>
      </c>
      <c r="O84">
        <f t="shared" si="17"/>
        <v>350</v>
      </c>
    </row>
    <row r="85" spans="1:15" x14ac:dyDescent="0.2">
      <c r="A85" s="244" t="s">
        <v>606</v>
      </c>
      <c r="B85" s="258">
        <v>27.02</v>
      </c>
      <c r="C85" s="258">
        <v>22.21</v>
      </c>
      <c r="D85">
        <f t="shared" si="22"/>
        <v>3</v>
      </c>
      <c r="E85">
        <f t="shared" si="23"/>
        <v>2022</v>
      </c>
      <c r="F85" s="256">
        <v>44627</v>
      </c>
      <c r="G85" t="s">
        <v>386</v>
      </c>
      <c r="H85" t="s">
        <v>387</v>
      </c>
      <c r="I85" t="s">
        <v>388</v>
      </c>
      <c r="J85" t="s">
        <v>397</v>
      </c>
      <c r="K85" t="s">
        <v>607</v>
      </c>
      <c r="L85" t="s">
        <v>608</v>
      </c>
      <c r="M85">
        <v>134317</v>
      </c>
      <c r="N85">
        <v>134676</v>
      </c>
      <c r="O85">
        <f t="shared" si="17"/>
        <v>359</v>
      </c>
    </row>
    <row r="86" spans="1:15" x14ac:dyDescent="0.2">
      <c r="A86" s="244" t="s">
        <v>609</v>
      </c>
      <c r="B86" s="258">
        <v>27.02</v>
      </c>
      <c r="C86" s="258">
        <v>22.21</v>
      </c>
      <c r="D86">
        <f t="shared" si="22"/>
        <v>3</v>
      </c>
      <c r="E86">
        <f t="shared" si="23"/>
        <v>2022</v>
      </c>
      <c r="F86" s="256">
        <v>44629</v>
      </c>
      <c r="G86" t="s">
        <v>386</v>
      </c>
      <c r="H86" t="s">
        <v>395</v>
      </c>
      <c r="I86" t="s">
        <v>401</v>
      </c>
      <c r="J86" t="s">
        <v>397</v>
      </c>
      <c r="K86" t="s">
        <v>610</v>
      </c>
      <c r="L86" t="s">
        <v>611</v>
      </c>
      <c r="M86">
        <v>134676</v>
      </c>
      <c r="N86">
        <v>134968</v>
      </c>
      <c r="O86">
        <f t="shared" si="17"/>
        <v>292</v>
      </c>
    </row>
    <row r="87" spans="1:15" x14ac:dyDescent="0.2">
      <c r="A87" s="244" t="s">
        <v>612</v>
      </c>
      <c r="B87" s="258">
        <v>67.540000000000006</v>
      </c>
      <c r="C87" s="258">
        <v>22.21</v>
      </c>
      <c r="D87">
        <f t="shared" si="22"/>
        <v>3</v>
      </c>
      <c r="E87">
        <f t="shared" si="23"/>
        <v>2022</v>
      </c>
      <c r="F87" s="256">
        <v>44629</v>
      </c>
      <c r="G87" t="s">
        <v>444</v>
      </c>
      <c r="H87" t="s">
        <v>449</v>
      </c>
      <c r="I87" t="s">
        <v>613</v>
      </c>
      <c r="J87" t="s">
        <v>410</v>
      </c>
      <c r="K87" t="s">
        <v>614</v>
      </c>
      <c r="L87" t="s">
        <v>478</v>
      </c>
      <c r="M87">
        <v>326592</v>
      </c>
      <c r="N87">
        <v>326724</v>
      </c>
      <c r="O87">
        <f t="shared" si="17"/>
        <v>132</v>
      </c>
    </row>
    <row r="88" spans="1:15" x14ac:dyDescent="0.2">
      <c r="A88" s="244">
        <v>11018</v>
      </c>
      <c r="B88" s="258">
        <v>4.5</v>
      </c>
      <c r="C88" s="258">
        <v>22.21</v>
      </c>
      <c r="D88">
        <f t="shared" si="22"/>
        <v>3</v>
      </c>
      <c r="E88">
        <f t="shared" si="23"/>
        <v>2022</v>
      </c>
      <c r="F88" s="256">
        <v>44629</v>
      </c>
      <c r="G88" t="s">
        <v>386</v>
      </c>
      <c r="H88" t="s">
        <v>387</v>
      </c>
      <c r="I88" t="s">
        <v>388</v>
      </c>
      <c r="J88" t="s">
        <v>397</v>
      </c>
      <c r="K88" t="s">
        <v>615</v>
      </c>
      <c r="L88" t="s">
        <v>616</v>
      </c>
      <c r="O88">
        <f t="shared" si="17"/>
        <v>0</v>
      </c>
    </row>
    <row r="89" spans="1:15" hidden="1" x14ac:dyDescent="0.2">
      <c r="A89" s="244" t="s">
        <v>413</v>
      </c>
      <c r="B89" s="258" t="s">
        <v>414</v>
      </c>
      <c r="C89" s="258" t="s">
        <v>414</v>
      </c>
      <c r="D89" s="258"/>
      <c r="E89" s="258"/>
      <c r="F89" s="256">
        <v>44630</v>
      </c>
      <c r="G89" t="s">
        <v>414</v>
      </c>
      <c r="H89" t="s">
        <v>420</v>
      </c>
      <c r="I89" t="s">
        <v>471</v>
      </c>
      <c r="J89" t="s">
        <v>417</v>
      </c>
      <c r="K89" t="s">
        <v>617</v>
      </c>
      <c r="L89" t="s">
        <v>494</v>
      </c>
      <c r="M89">
        <v>417543</v>
      </c>
      <c r="N89">
        <v>417567</v>
      </c>
      <c r="O89">
        <f t="shared" si="17"/>
        <v>24</v>
      </c>
    </row>
    <row r="90" spans="1:15" x14ac:dyDescent="0.2">
      <c r="A90" s="244">
        <v>3212</v>
      </c>
      <c r="B90" s="258">
        <v>9.01</v>
      </c>
      <c r="C90" s="258">
        <v>22.21</v>
      </c>
      <c r="D90">
        <f t="shared" ref="D90:D93" si="24">MONTH(F90)</f>
        <v>3</v>
      </c>
      <c r="E90">
        <f t="shared" ref="E90:E93" si="25">YEAR(F90)</f>
        <v>2022</v>
      </c>
      <c r="F90" s="256">
        <v>44630</v>
      </c>
      <c r="G90" t="s">
        <v>386</v>
      </c>
      <c r="H90" t="s">
        <v>455</v>
      </c>
      <c r="I90" t="s">
        <v>429</v>
      </c>
      <c r="J90" t="s">
        <v>437</v>
      </c>
      <c r="K90" t="s">
        <v>618</v>
      </c>
      <c r="L90" t="s">
        <v>548</v>
      </c>
      <c r="M90">
        <v>355030</v>
      </c>
      <c r="N90">
        <v>355049</v>
      </c>
      <c r="O90">
        <f t="shared" si="17"/>
        <v>19</v>
      </c>
    </row>
    <row r="91" spans="1:15" x14ac:dyDescent="0.2">
      <c r="A91" s="244" t="s">
        <v>413</v>
      </c>
      <c r="B91" s="258" t="s">
        <v>414</v>
      </c>
      <c r="C91" s="258" t="s">
        <v>414</v>
      </c>
      <c r="D91">
        <f t="shared" si="24"/>
        <v>3</v>
      </c>
      <c r="E91">
        <f t="shared" si="25"/>
        <v>2022</v>
      </c>
      <c r="F91" s="256">
        <v>44630</v>
      </c>
      <c r="G91" t="s">
        <v>444</v>
      </c>
      <c r="H91" t="s">
        <v>449</v>
      </c>
      <c r="I91" t="s">
        <v>595</v>
      </c>
      <c r="J91" t="s">
        <v>619</v>
      </c>
      <c r="K91" t="s">
        <v>620</v>
      </c>
      <c r="L91" t="s">
        <v>478</v>
      </c>
      <c r="M91">
        <v>326724</v>
      </c>
      <c r="N91">
        <v>326862</v>
      </c>
      <c r="O91">
        <f t="shared" si="17"/>
        <v>138</v>
      </c>
    </row>
    <row r="92" spans="1:15" x14ac:dyDescent="0.2">
      <c r="A92" s="244">
        <v>3677</v>
      </c>
      <c r="B92" s="258">
        <v>22.53</v>
      </c>
      <c r="C92" s="258">
        <v>22.21</v>
      </c>
      <c r="D92">
        <f t="shared" si="24"/>
        <v>3</v>
      </c>
      <c r="E92">
        <f t="shared" si="25"/>
        <v>2022</v>
      </c>
      <c r="F92" s="256">
        <v>44631</v>
      </c>
      <c r="G92" t="s">
        <v>444</v>
      </c>
      <c r="H92" t="s">
        <v>445</v>
      </c>
      <c r="I92" t="s">
        <v>621</v>
      </c>
      <c r="J92" t="s">
        <v>410</v>
      </c>
      <c r="K92" t="s">
        <v>622</v>
      </c>
      <c r="L92" t="s">
        <v>478</v>
      </c>
      <c r="M92">
        <v>224541</v>
      </c>
      <c r="N92">
        <v>224679</v>
      </c>
      <c r="O92">
        <f t="shared" si="17"/>
        <v>138</v>
      </c>
    </row>
    <row r="93" spans="1:15" x14ac:dyDescent="0.2">
      <c r="A93" s="244">
        <v>3686</v>
      </c>
      <c r="B93" s="258">
        <v>22.54</v>
      </c>
      <c r="C93" s="258">
        <v>22.19</v>
      </c>
      <c r="D93">
        <f t="shared" si="24"/>
        <v>3</v>
      </c>
      <c r="E93">
        <f t="shared" si="25"/>
        <v>2022</v>
      </c>
      <c r="F93" s="256">
        <v>44631</v>
      </c>
      <c r="G93" t="s">
        <v>444</v>
      </c>
      <c r="H93" t="s">
        <v>387</v>
      </c>
      <c r="I93" t="s">
        <v>623</v>
      </c>
      <c r="J93" t="s">
        <v>397</v>
      </c>
      <c r="K93" t="s">
        <v>624</v>
      </c>
      <c r="L93" t="s">
        <v>625</v>
      </c>
      <c r="M93">
        <v>134968</v>
      </c>
      <c r="N93">
        <v>135269</v>
      </c>
      <c r="O93">
        <f t="shared" si="17"/>
        <v>301</v>
      </c>
    </row>
    <row r="94" spans="1:15" hidden="1" x14ac:dyDescent="0.2">
      <c r="A94" s="244" t="s">
        <v>626</v>
      </c>
      <c r="B94" s="258">
        <v>12.5</v>
      </c>
      <c r="C94" s="258">
        <v>24.01</v>
      </c>
      <c r="D94" s="258"/>
      <c r="E94" s="258"/>
      <c r="F94" s="256">
        <v>44634</v>
      </c>
      <c r="G94" t="s">
        <v>428</v>
      </c>
      <c r="H94" t="s">
        <v>486</v>
      </c>
      <c r="I94" t="s">
        <v>627</v>
      </c>
      <c r="J94" t="s">
        <v>417</v>
      </c>
      <c r="K94" t="s">
        <v>628</v>
      </c>
      <c r="L94" t="s">
        <v>488</v>
      </c>
      <c r="M94">
        <v>0</v>
      </c>
      <c r="N94">
        <v>0</v>
      </c>
      <c r="O94">
        <f t="shared" si="17"/>
        <v>0</v>
      </c>
    </row>
    <row r="95" spans="1:15" hidden="1" x14ac:dyDescent="0.2">
      <c r="A95" s="263" t="s">
        <v>413</v>
      </c>
      <c r="B95" s="258" t="s">
        <v>414</v>
      </c>
      <c r="C95" s="258" t="s">
        <v>414</v>
      </c>
      <c r="D95" s="258"/>
      <c r="E95" s="258"/>
      <c r="F95" s="256">
        <v>44634</v>
      </c>
      <c r="G95" t="s">
        <v>414</v>
      </c>
      <c r="H95" t="s">
        <v>449</v>
      </c>
      <c r="I95" t="s">
        <v>508</v>
      </c>
      <c r="J95" t="s">
        <v>410</v>
      </c>
      <c r="K95" t="s">
        <v>629</v>
      </c>
      <c r="L95" t="s">
        <v>478</v>
      </c>
      <c r="M95">
        <v>326862</v>
      </c>
      <c r="N95">
        <v>326995</v>
      </c>
      <c r="O95">
        <f t="shared" si="17"/>
        <v>133</v>
      </c>
    </row>
    <row r="96" spans="1:15" x14ac:dyDescent="0.2">
      <c r="A96" s="244" t="s">
        <v>630</v>
      </c>
      <c r="B96" s="258">
        <v>25.24</v>
      </c>
      <c r="C96" s="258">
        <v>23.76</v>
      </c>
      <c r="D96">
        <f t="shared" ref="D96:D97" si="26">MONTH(F96)</f>
        <v>3</v>
      </c>
      <c r="E96">
        <f t="shared" ref="E96:E97" si="27">YEAR(F96)</f>
        <v>2022</v>
      </c>
      <c r="F96" s="256">
        <v>44635</v>
      </c>
      <c r="G96" t="s">
        <v>386</v>
      </c>
      <c r="H96" t="s">
        <v>395</v>
      </c>
      <c r="I96" t="s">
        <v>401</v>
      </c>
      <c r="J96" t="s">
        <v>397</v>
      </c>
      <c r="K96" t="s">
        <v>631</v>
      </c>
      <c r="L96" t="s">
        <v>426</v>
      </c>
      <c r="M96">
        <v>224679</v>
      </c>
      <c r="N96">
        <v>225122</v>
      </c>
      <c r="O96">
        <f t="shared" si="17"/>
        <v>443</v>
      </c>
    </row>
    <row r="97" spans="1:15" x14ac:dyDescent="0.2">
      <c r="A97" s="244" t="s">
        <v>632</v>
      </c>
      <c r="B97" s="258">
        <v>62.49</v>
      </c>
      <c r="C97" s="258">
        <v>24.01</v>
      </c>
      <c r="D97">
        <f t="shared" si="26"/>
        <v>3</v>
      </c>
      <c r="E97">
        <f t="shared" si="27"/>
        <v>2022</v>
      </c>
      <c r="F97" s="256">
        <v>44635</v>
      </c>
      <c r="G97" t="s">
        <v>386</v>
      </c>
      <c r="H97" t="s">
        <v>449</v>
      </c>
      <c r="I97" t="s">
        <v>506</v>
      </c>
      <c r="J97" t="s">
        <v>410</v>
      </c>
      <c r="K97" t="s">
        <v>633</v>
      </c>
      <c r="L97" t="s">
        <v>478</v>
      </c>
      <c r="M97">
        <v>326995</v>
      </c>
      <c r="N97">
        <v>327140</v>
      </c>
      <c r="O97">
        <f t="shared" si="17"/>
        <v>145</v>
      </c>
    </row>
    <row r="98" spans="1:15" hidden="1" x14ac:dyDescent="0.2">
      <c r="A98" s="244" t="s">
        <v>413</v>
      </c>
      <c r="B98" s="258" t="s">
        <v>414</v>
      </c>
      <c r="C98" s="258" t="s">
        <v>414</v>
      </c>
      <c r="D98" s="258"/>
      <c r="E98" s="258"/>
      <c r="F98" s="256">
        <v>44635</v>
      </c>
      <c r="G98" t="s">
        <v>414</v>
      </c>
      <c r="H98" t="s">
        <v>387</v>
      </c>
      <c r="I98" t="s">
        <v>396</v>
      </c>
      <c r="J98" t="s">
        <v>432</v>
      </c>
      <c r="K98" t="s">
        <v>634</v>
      </c>
      <c r="L98" t="s">
        <v>635</v>
      </c>
      <c r="M98">
        <v>135269</v>
      </c>
      <c r="N98">
        <v>135411</v>
      </c>
      <c r="O98">
        <f t="shared" si="17"/>
        <v>142</v>
      </c>
    </row>
    <row r="99" spans="1:15" hidden="1" x14ac:dyDescent="0.2">
      <c r="A99" s="244" t="s">
        <v>413</v>
      </c>
      <c r="B99" s="258" t="s">
        <v>414</v>
      </c>
      <c r="C99" s="258" t="s">
        <v>414</v>
      </c>
      <c r="D99" s="258"/>
      <c r="E99" s="258"/>
      <c r="F99" s="256">
        <v>44636</v>
      </c>
      <c r="G99" t="s">
        <v>414</v>
      </c>
      <c r="H99" t="s">
        <v>455</v>
      </c>
      <c r="I99" t="s">
        <v>623</v>
      </c>
      <c r="J99" t="s">
        <v>437</v>
      </c>
      <c r="K99" t="s">
        <v>636</v>
      </c>
      <c r="L99" t="s">
        <v>637</v>
      </c>
      <c r="M99">
        <v>355049</v>
      </c>
      <c r="N99">
        <v>355071</v>
      </c>
      <c r="O99">
        <f t="shared" si="17"/>
        <v>22</v>
      </c>
    </row>
    <row r="100" spans="1:15" hidden="1" x14ac:dyDescent="0.2">
      <c r="A100" s="244" t="s">
        <v>413</v>
      </c>
      <c r="B100" s="258" t="s">
        <v>414</v>
      </c>
      <c r="C100" s="258" t="s">
        <v>414</v>
      </c>
      <c r="D100" s="258"/>
      <c r="E100" s="258"/>
      <c r="F100" s="256">
        <v>44636</v>
      </c>
      <c r="G100" t="s">
        <v>414</v>
      </c>
      <c r="H100" t="s">
        <v>449</v>
      </c>
      <c r="I100" t="s">
        <v>613</v>
      </c>
      <c r="J100" t="s">
        <v>432</v>
      </c>
      <c r="K100" t="s">
        <v>638</v>
      </c>
      <c r="L100" t="s">
        <v>478</v>
      </c>
      <c r="M100">
        <v>327140</v>
      </c>
      <c r="N100">
        <v>327273</v>
      </c>
      <c r="O100">
        <f t="shared" si="17"/>
        <v>133</v>
      </c>
    </row>
    <row r="101" spans="1:15" x14ac:dyDescent="0.2">
      <c r="A101" s="259">
        <v>3214</v>
      </c>
      <c r="B101" s="260">
        <v>9.01</v>
      </c>
      <c r="C101" s="260">
        <v>22.21</v>
      </c>
      <c r="D101">
        <f>MONTH(F101)</f>
        <v>3</v>
      </c>
      <c r="E101">
        <f>YEAR(F101)</f>
        <v>2022</v>
      </c>
      <c r="F101" s="261">
        <v>44636</v>
      </c>
      <c r="G101" s="262" t="s">
        <v>386</v>
      </c>
      <c r="H101" s="262" t="s">
        <v>387</v>
      </c>
      <c r="I101" s="262" t="s">
        <v>639</v>
      </c>
      <c r="J101" s="262" t="s">
        <v>446</v>
      </c>
      <c r="K101" s="262" t="s">
        <v>640</v>
      </c>
      <c r="L101" s="262" t="s">
        <v>641</v>
      </c>
      <c r="M101" s="262">
        <v>135411</v>
      </c>
      <c r="N101" s="262">
        <v>135544</v>
      </c>
      <c r="O101" s="262">
        <f t="shared" si="17"/>
        <v>133</v>
      </c>
    </row>
    <row r="102" spans="1:15" hidden="1" x14ac:dyDescent="0.2">
      <c r="A102" s="244" t="s">
        <v>413</v>
      </c>
      <c r="B102" s="258" t="s">
        <v>414</v>
      </c>
      <c r="C102" s="258" t="s">
        <v>414</v>
      </c>
      <c r="D102" s="258"/>
      <c r="E102" s="258"/>
      <c r="F102" s="256">
        <v>44637</v>
      </c>
      <c r="G102" t="s">
        <v>414</v>
      </c>
      <c r="H102" t="s">
        <v>420</v>
      </c>
      <c r="I102" t="s">
        <v>471</v>
      </c>
      <c r="J102" t="s">
        <v>417</v>
      </c>
      <c r="K102" t="s">
        <v>642</v>
      </c>
      <c r="L102" t="s">
        <v>494</v>
      </c>
      <c r="M102">
        <v>417567</v>
      </c>
      <c r="N102">
        <v>417590</v>
      </c>
      <c r="O102">
        <f t="shared" si="17"/>
        <v>23</v>
      </c>
    </row>
    <row r="103" spans="1:15" x14ac:dyDescent="0.2">
      <c r="A103" s="244">
        <v>3691</v>
      </c>
      <c r="B103" s="258">
        <v>22.49</v>
      </c>
      <c r="C103" s="258">
        <v>22.23</v>
      </c>
      <c r="D103">
        <f t="shared" ref="D103:D104" si="28">MONTH(F103)</f>
        <v>3</v>
      </c>
      <c r="E103">
        <f t="shared" ref="E103:E104" si="29">YEAR(F103)</f>
        <v>2022</v>
      </c>
      <c r="F103" s="256">
        <v>44637</v>
      </c>
      <c r="G103" t="s">
        <v>386</v>
      </c>
      <c r="H103" t="s">
        <v>395</v>
      </c>
      <c r="I103" t="s">
        <v>643</v>
      </c>
      <c r="J103" t="s">
        <v>644</v>
      </c>
      <c r="K103" t="s">
        <v>645</v>
      </c>
      <c r="L103" t="s">
        <v>646</v>
      </c>
      <c r="M103">
        <v>225122</v>
      </c>
      <c r="N103">
        <v>225213</v>
      </c>
      <c r="O103">
        <f t="shared" si="17"/>
        <v>91</v>
      </c>
    </row>
    <row r="104" spans="1:15" x14ac:dyDescent="0.2">
      <c r="A104" s="244" t="s">
        <v>647</v>
      </c>
      <c r="B104" s="258">
        <v>13.5</v>
      </c>
      <c r="C104" s="258">
        <v>22.23</v>
      </c>
      <c r="D104">
        <f t="shared" si="28"/>
        <v>3</v>
      </c>
      <c r="E104">
        <f t="shared" si="29"/>
        <v>2022</v>
      </c>
      <c r="F104" s="256">
        <v>44637</v>
      </c>
      <c r="G104" t="s">
        <v>386</v>
      </c>
      <c r="H104" t="s">
        <v>455</v>
      </c>
      <c r="I104" t="s">
        <v>648</v>
      </c>
      <c r="J104" t="s">
        <v>417</v>
      </c>
      <c r="K104" t="s">
        <v>649</v>
      </c>
      <c r="L104" t="s">
        <v>650</v>
      </c>
      <c r="M104">
        <v>355071</v>
      </c>
      <c r="N104">
        <v>355104</v>
      </c>
      <c r="O104">
        <f t="shared" si="17"/>
        <v>33</v>
      </c>
    </row>
    <row r="105" spans="1:15" hidden="1" x14ac:dyDescent="0.2">
      <c r="A105" s="244" t="s">
        <v>413</v>
      </c>
      <c r="B105" s="258" t="s">
        <v>414</v>
      </c>
      <c r="C105" s="258" t="s">
        <v>414</v>
      </c>
      <c r="D105" s="258"/>
      <c r="E105" s="258"/>
      <c r="F105" s="256">
        <v>44637</v>
      </c>
      <c r="G105" t="s">
        <v>414</v>
      </c>
      <c r="H105" t="s">
        <v>455</v>
      </c>
      <c r="I105" t="s">
        <v>560</v>
      </c>
      <c r="J105" t="s">
        <v>417</v>
      </c>
      <c r="K105" t="s">
        <v>547</v>
      </c>
      <c r="L105" t="s">
        <v>548</v>
      </c>
      <c r="M105">
        <v>355104</v>
      </c>
      <c r="N105">
        <v>355123</v>
      </c>
      <c r="O105">
        <f t="shared" si="17"/>
        <v>19</v>
      </c>
    </row>
    <row r="106" spans="1:15" hidden="1" x14ac:dyDescent="0.2">
      <c r="A106" s="244" t="s">
        <v>413</v>
      </c>
      <c r="B106" s="258" t="s">
        <v>414</v>
      </c>
      <c r="C106" s="258" t="s">
        <v>414</v>
      </c>
      <c r="D106" s="258"/>
      <c r="E106" s="258"/>
      <c r="F106" s="256">
        <v>44637</v>
      </c>
      <c r="G106" t="s">
        <v>414</v>
      </c>
      <c r="H106" t="s">
        <v>449</v>
      </c>
      <c r="I106" t="s">
        <v>595</v>
      </c>
      <c r="J106" t="s">
        <v>432</v>
      </c>
      <c r="K106" t="s">
        <v>651</v>
      </c>
      <c r="L106" t="s">
        <v>478</v>
      </c>
      <c r="M106">
        <v>327273</v>
      </c>
      <c r="N106">
        <v>327409</v>
      </c>
      <c r="O106">
        <f t="shared" si="17"/>
        <v>136</v>
      </c>
    </row>
    <row r="107" spans="1:15" hidden="1" x14ac:dyDescent="0.2">
      <c r="A107" s="259" t="s">
        <v>413</v>
      </c>
      <c r="B107" s="260" t="s">
        <v>414</v>
      </c>
      <c r="C107" s="260" t="s">
        <v>414</v>
      </c>
      <c r="D107" s="260"/>
      <c r="E107" s="260"/>
      <c r="F107" s="261">
        <v>44637</v>
      </c>
      <c r="G107" s="262" t="s">
        <v>414</v>
      </c>
      <c r="H107" s="262" t="s">
        <v>449</v>
      </c>
      <c r="I107" s="262" t="s">
        <v>639</v>
      </c>
      <c r="J107" s="262" t="s">
        <v>432</v>
      </c>
      <c r="K107" s="262" t="s">
        <v>652</v>
      </c>
      <c r="L107" s="262" t="s">
        <v>653</v>
      </c>
      <c r="M107" s="262">
        <v>327409</v>
      </c>
      <c r="N107" s="262">
        <v>327547</v>
      </c>
      <c r="O107" s="262">
        <f t="shared" si="17"/>
        <v>138</v>
      </c>
    </row>
    <row r="108" spans="1:15" x14ac:dyDescent="0.2">
      <c r="A108" s="244" t="s">
        <v>654</v>
      </c>
      <c r="B108" s="258">
        <v>45.02</v>
      </c>
      <c r="C108" s="258">
        <v>22.25</v>
      </c>
      <c r="D108">
        <f>MONTH(F108)</f>
        <v>3</v>
      </c>
      <c r="E108">
        <f>YEAR(F108)</f>
        <v>2022</v>
      </c>
      <c r="F108" s="256">
        <v>44637</v>
      </c>
      <c r="G108" t="s">
        <v>386</v>
      </c>
      <c r="H108" t="s">
        <v>387</v>
      </c>
      <c r="I108" t="s">
        <v>655</v>
      </c>
      <c r="J108" t="s">
        <v>397</v>
      </c>
      <c r="K108" t="s">
        <v>656</v>
      </c>
      <c r="L108" t="s">
        <v>657</v>
      </c>
      <c r="M108">
        <v>135544</v>
      </c>
      <c r="N108">
        <v>136317</v>
      </c>
      <c r="O108">
        <f t="shared" si="17"/>
        <v>773</v>
      </c>
    </row>
    <row r="109" spans="1:15" hidden="1" x14ac:dyDescent="0.2">
      <c r="A109" s="244" t="s">
        <v>413</v>
      </c>
      <c r="B109" s="258" t="s">
        <v>414</v>
      </c>
      <c r="C109" s="258" t="s">
        <v>414</v>
      </c>
      <c r="D109" s="258"/>
      <c r="E109" s="258"/>
      <c r="F109" s="256">
        <v>44638</v>
      </c>
      <c r="G109" t="s">
        <v>414</v>
      </c>
      <c r="H109" t="s">
        <v>482</v>
      </c>
      <c r="I109" t="s">
        <v>639</v>
      </c>
      <c r="J109" t="s">
        <v>437</v>
      </c>
      <c r="K109" t="s">
        <v>658</v>
      </c>
      <c r="L109" t="s">
        <v>484</v>
      </c>
      <c r="M109">
        <v>310857.8</v>
      </c>
      <c r="N109">
        <v>310863.90000000002</v>
      </c>
      <c r="O109">
        <f t="shared" si="17"/>
        <v>6.1000000000349246</v>
      </c>
    </row>
    <row r="110" spans="1:15" x14ac:dyDescent="0.2">
      <c r="A110" s="244">
        <v>3699</v>
      </c>
      <c r="B110" s="258">
        <v>22.48</v>
      </c>
      <c r="C110" s="258">
        <v>22.25</v>
      </c>
      <c r="D110">
        <f>MONTH(F110)</f>
        <v>3</v>
      </c>
      <c r="E110">
        <f>YEAR(F110)</f>
        <v>2022</v>
      </c>
      <c r="F110" s="256">
        <v>44638</v>
      </c>
      <c r="G110" t="s">
        <v>386</v>
      </c>
      <c r="H110" t="s">
        <v>445</v>
      </c>
      <c r="I110" t="s">
        <v>522</v>
      </c>
      <c r="J110" t="s">
        <v>659</v>
      </c>
      <c r="K110" t="s">
        <v>660</v>
      </c>
      <c r="L110" t="s">
        <v>646</v>
      </c>
      <c r="M110">
        <v>225213</v>
      </c>
      <c r="N110">
        <v>225408</v>
      </c>
      <c r="O110">
        <f t="shared" si="17"/>
        <v>195</v>
      </c>
    </row>
    <row r="111" spans="1:15" hidden="1" x14ac:dyDescent="0.2">
      <c r="A111" s="244" t="s">
        <v>413</v>
      </c>
      <c r="B111" s="258" t="s">
        <v>414</v>
      </c>
      <c r="C111" s="258" t="s">
        <v>414</v>
      </c>
      <c r="D111" s="258"/>
      <c r="E111" s="258"/>
      <c r="F111" s="256">
        <v>44638</v>
      </c>
      <c r="G111" t="s">
        <v>414</v>
      </c>
      <c r="H111" t="s">
        <v>449</v>
      </c>
      <c r="I111" t="s">
        <v>429</v>
      </c>
      <c r="J111" t="s">
        <v>417</v>
      </c>
      <c r="K111" t="s">
        <v>661</v>
      </c>
      <c r="L111" t="s">
        <v>530</v>
      </c>
      <c r="M111">
        <v>327547</v>
      </c>
      <c r="N111">
        <v>327560</v>
      </c>
      <c r="O111">
        <f t="shared" si="17"/>
        <v>13</v>
      </c>
    </row>
    <row r="112" spans="1:15" x14ac:dyDescent="0.2">
      <c r="A112" s="244">
        <v>3683</v>
      </c>
      <c r="B112" s="258">
        <v>22.48</v>
      </c>
      <c r="C112" s="258">
        <v>22.25</v>
      </c>
      <c r="D112">
        <f>MONTH(F112)</f>
        <v>3</v>
      </c>
      <c r="E112">
        <f>YEAR(F112)</f>
        <v>2022</v>
      </c>
      <c r="F112" s="256">
        <v>44638</v>
      </c>
      <c r="G112" t="s">
        <v>386</v>
      </c>
      <c r="H112" t="s">
        <v>387</v>
      </c>
      <c r="I112" t="s">
        <v>600</v>
      </c>
      <c r="J112" t="s">
        <v>432</v>
      </c>
      <c r="K112" t="s">
        <v>662</v>
      </c>
      <c r="L112" t="s">
        <v>478</v>
      </c>
      <c r="M112">
        <v>136317</v>
      </c>
      <c r="N112">
        <v>136449</v>
      </c>
      <c r="O112">
        <f t="shared" si="17"/>
        <v>132</v>
      </c>
    </row>
    <row r="113" spans="1:15" hidden="1" x14ac:dyDescent="0.2">
      <c r="A113" s="244" t="s">
        <v>413</v>
      </c>
      <c r="B113" s="258"/>
      <c r="C113" s="258" t="s">
        <v>414</v>
      </c>
      <c r="D113" s="258"/>
      <c r="E113" s="258"/>
      <c r="F113" s="256">
        <v>44642</v>
      </c>
      <c r="G113" t="s">
        <v>414</v>
      </c>
      <c r="H113" t="s">
        <v>445</v>
      </c>
      <c r="I113" t="s">
        <v>506</v>
      </c>
      <c r="J113" t="s">
        <v>432</v>
      </c>
      <c r="K113" t="s">
        <v>663</v>
      </c>
      <c r="L113" t="s">
        <v>478</v>
      </c>
      <c r="M113">
        <v>225408</v>
      </c>
      <c r="N113">
        <v>225541</v>
      </c>
      <c r="O113">
        <f t="shared" si="17"/>
        <v>133</v>
      </c>
    </row>
    <row r="114" spans="1:15" x14ac:dyDescent="0.2">
      <c r="A114" s="244" t="s">
        <v>664</v>
      </c>
      <c r="B114" s="264">
        <f>1500/22.25</f>
        <v>67.415730337078656</v>
      </c>
      <c r="C114" s="258">
        <v>22.25</v>
      </c>
      <c r="D114">
        <f t="shared" ref="D114:D117" si="30">MONTH(F114)</f>
        <v>3</v>
      </c>
      <c r="E114">
        <f t="shared" ref="E114:E117" si="31">YEAR(F114)</f>
        <v>2022</v>
      </c>
      <c r="F114" s="256">
        <v>44642</v>
      </c>
      <c r="G114" t="s">
        <v>386</v>
      </c>
      <c r="H114" t="s">
        <v>449</v>
      </c>
      <c r="I114" t="s">
        <v>623</v>
      </c>
      <c r="J114" t="s">
        <v>397</v>
      </c>
      <c r="K114" t="s">
        <v>665</v>
      </c>
      <c r="L114" t="s">
        <v>666</v>
      </c>
      <c r="M114">
        <v>327560</v>
      </c>
      <c r="N114">
        <v>327897</v>
      </c>
      <c r="O114">
        <f t="shared" si="17"/>
        <v>337</v>
      </c>
    </row>
    <row r="115" spans="1:15" x14ac:dyDescent="0.2">
      <c r="A115" s="244">
        <v>3697</v>
      </c>
      <c r="B115" s="258">
        <v>22.47</v>
      </c>
      <c r="C115" s="258">
        <v>22.25</v>
      </c>
      <c r="D115">
        <f t="shared" si="30"/>
        <v>3</v>
      </c>
      <c r="E115">
        <f t="shared" si="31"/>
        <v>2022</v>
      </c>
      <c r="F115" s="256">
        <v>44642</v>
      </c>
      <c r="G115" t="s">
        <v>386</v>
      </c>
      <c r="H115" t="s">
        <v>387</v>
      </c>
      <c r="I115" t="s">
        <v>667</v>
      </c>
      <c r="J115" t="s">
        <v>432</v>
      </c>
      <c r="K115" t="s">
        <v>668</v>
      </c>
      <c r="L115" t="s">
        <v>478</v>
      </c>
      <c r="M115">
        <v>136449</v>
      </c>
      <c r="N115">
        <v>136577</v>
      </c>
      <c r="O115">
        <f t="shared" si="17"/>
        <v>128</v>
      </c>
    </row>
    <row r="116" spans="1:15" x14ac:dyDescent="0.2">
      <c r="A116" s="244" t="s">
        <v>669</v>
      </c>
      <c r="B116" s="258">
        <v>13.49</v>
      </c>
      <c r="C116" s="258">
        <v>22.25</v>
      </c>
      <c r="D116">
        <f t="shared" si="30"/>
        <v>3</v>
      </c>
      <c r="E116">
        <f t="shared" si="31"/>
        <v>2022</v>
      </c>
      <c r="F116" s="256">
        <v>44643</v>
      </c>
      <c r="G116" t="s">
        <v>386</v>
      </c>
      <c r="H116" t="s">
        <v>486</v>
      </c>
      <c r="I116" t="s">
        <v>627</v>
      </c>
      <c r="J116" t="s">
        <v>417</v>
      </c>
      <c r="K116" t="s">
        <v>670</v>
      </c>
      <c r="L116" t="s">
        <v>486</v>
      </c>
      <c r="M116">
        <v>0</v>
      </c>
      <c r="N116">
        <v>0</v>
      </c>
      <c r="O116">
        <f t="shared" si="17"/>
        <v>0</v>
      </c>
    </row>
    <row r="117" spans="1:15" x14ac:dyDescent="0.2">
      <c r="A117" s="244">
        <v>3698</v>
      </c>
      <c r="B117" s="258">
        <v>22.47</v>
      </c>
      <c r="C117" s="258">
        <v>22.25</v>
      </c>
      <c r="D117">
        <f t="shared" si="30"/>
        <v>3</v>
      </c>
      <c r="E117">
        <f t="shared" si="31"/>
        <v>2022</v>
      </c>
      <c r="F117" s="256">
        <v>44643</v>
      </c>
      <c r="G117" t="s">
        <v>386</v>
      </c>
      <c r="H117" t="s">
        <v>445</v>
      </c>
      <c r="I117" t="s">
        <v>613</v>
      </c>
      <c r="J117" t="s">
        <v>432</v>
      </c>
      <c r="K117" t="s">
        <v>671</v>
      </c>
      <c r="L117" t="s">
        <v>478</v>
      </c>
      <c r="M117">
        <v>225541</v>
      </c>
      <c r="N117">
        <v>225679</v>
      </c>
      <c r="O117">
        <f t="shared" si="17"/>
        <v>138</v>
      </c>
    </row>
    <row r="118" spans="1:15" hidden="1" x14ac:dyDescent="0.2">
      <c r="A118" s="244" t="s">
        <v>413</v>
      </c>
      <c r="B118" s="258" t="s">
        <v>414</v>
      </c>
      <c r="C118" s="258" t="s">
        <v>414</v>
      </c>
      <c r="D118" s="258"/>
      <c r="E118" s="258"/>
      <c r="F118" s="256">
        <v>44643</v>
      </c>
      <c r="G118" t="s">
        <v>414</v>
      </c>
      <c r="H118" t="s">
        <v>387</v>
      </c>
      <c r="I118" t="s">
        <v>396</v>
      </c>
      <c r="J118" t="s">
        <v>672</v>
      </c>
      <c r="K118" t="s">
        <v>673</v>
      </c>
      <c r="L118" t="s">
        <v>674</v>
      </c>
      <c r="M118">
        <v>136577</v>
      </c>
      <c r="N118">
        <v>136885</v>
      </c>
      <c r="O118">
        <f t="shared" si="17"/>
        <v>308</v>
      </c>
    </row>
    <row r="119" spans="1:15" x14ac:dyDescent="0.2">
      <c r="A119" s="244" t="s">
        <v>675</v>
      </c>
      <c r="B119" s="258">
        <v>13.47</v>
      </c>
      <c r="C119" s="258">
        <v>22.28</v>
      </c>
      <c r="D119">
        <f>MONTH(F119)</f>
        <v>3</v>
      </c>
      <c r="E119">
        <f>YEAR(F119)</f>
        <v>2022</v>
      </c>
      <c r="F119" s="256">
        <v>44644</v>
      </c>
      <c r="G119" t="s">
        <v>386</v>
      </c>
      <c r="H119" t="s">
        <v>436</v>
      </c>
      <c r="I119" t="s">
        <v>471</v>
      </c>
      <c r="J119" t="s">
        <v>437</v>
      </c>
      <c r="K119" t="s">
        <v>676</v>
      </c>
      <c r="L119" t="s">
        <v>494</v>
      </c>
      <c r="M119">
        <v>417590</v>
      </c>
      <c r="N119">
        <v>417614</v>
      </c>
      <c r="O119">
        <f t="shared" si="17"/>
        <v>24</v>
      </c>
    </row>
    <row r="120" spans="1:15" hidden="1" x14ac:dyDescent="0.2">
      <c r="A120" s="244" t="s">
        <v>413</v>
      </c>
      <c r="B120" s="258" t="s">
        <v>414</v>
      </c>
      <c r="C120" s="258" t="s">
        <v>414</v>
      </c>
      <c r="D120" s="258"/>
      <c r="E120" s="258"/>
      <c r="F120" s="256">
        <v>44644</v>
      </c>
      <c r="G120" t="s">
        <v>414</v>
      </c>
      <c r="H120" t="s">
        <v>445</v>
      </c>
      <c r="I120" t="s">
        <v>522</v>
      </c>
      <c r="J120" t="s">
        <v>677</v>
      </c>
      <c r="K120" t="s">
        <v>678</v>
      </c>
      <c r="L120" t="s">
        <v>646</v>
      </c>
      <c r="M120">
        <v>225679</v>
      </c>
      <c r="N120">
        <v>225812</v>
      </c>
      <c r="O120">
        <f t="shared" si="17"/>
        <v>133</v>
      </c>
    </row>
    <row r="121" spans="1:15" hidden="1" x14ac:dyDescent="0.2">
      <c r="A121" s="244" t="s">
        <v>413</v>
      </c>
      <c r="B121" s="258" t="s">
        <v>414</v>
      </c>
      <c r="C121" s="258" t="s">
        <v>414</v>
      </c>
      <c r="D121" s="258"/>
      <c r="E121" s="258"/>
      <c r="F121" s="256">
        <v>44644</v>
      </c>
      <c r="G121" t="s">
        <v>414</v>
      </c>
      <c r="H121" t="s">
        <v>449</v>
      </c>
      <c r="I121" t="s">
        <v>595</v>
      </c>
      <c r="J121" t="s">
        <v>432</v>
      </c>
      <c r="K121" t="s">
        <v>679</v>
      </c>
      <c r="L121" t="s">
        <v>478</v>
      </c>
      <c r="M121">
        <v>327897</v>
      </c>
      <c r="N121">
        <v>328029</v>
      </c>
      <c r="O121">
        <f t="shared" si="17"/>
        <v>132</v>
      </c>
    </row>
    <row r="122" spans="1:15" hidden="1" x14ac:dyDescent="0.2">
      <c r="A122" s="244" t="s">
        <v>413</v>
      </c>
      <c r="B122" s="258" t="s">
        <v>414</v>
      </c>
      <c r="C122" s="258" t="s">
        <v>414</v>
      </c>
      <c r="D122" s="258"/>
      <c r="E122" s="258"/>
      <c r="F122" s="256">
        <v>44645</v>
      </c>
      <c r="G122" t="s">
        <v>414</v>
      </c>
      <c r="H122" t="s">
        <v>436</v>
      </c>
      <c r="I122" t="s">
        <v>429</v>
      </c>
      <c r="J122" t="s">
        <v>437</v>
      </c>
      <c r="K122" t="s">
        <v>680</v>
      </c>
      <c r="L122" t="s">
        <v>548</v>
      </c>
      <c r="M122">
        <v>417614</v>
      </c>
      <c r="N122">
        <v>417635</v>
      </c>
      <c r="O122">
        <f t="shared" si="17"/>
        <v>21</v>
      </c>
    </row>
    <row r="123" spans="1:15" x14ac:dyDescent="0.2">
      <c r="A123" s="244">
        <v>3218</v>
      </c>
      <c r="B123" s="258">
        <v>8.99</v>
      </c>
      <c r="C123" s="258">
        <v>22.25</v>
      </c>
      <c r="D123">
        <f t="shared" ref="D123:D127" si="32">MONTH(F123)</f>
        <v>3</v>
      </c>
      <c r="E123">
        <f t="shared" ref="E123:E127" si="33">YEAR(F123)</f>
        <v>2022</v>
      </c>
      <c r="F123" s="256">
        <v>44645</v>
      </c>
      <c r="G123" t="s">
        <v>386</v>
      </c>
      <c r="H123" t="s">
        <v>482</v>
      </c>
      <c r="I123" t="s">
        <v>452</v>
      </c>
      <c r="J123" t="s">
        <v>437</v>
      </c>
      <c r="K123" t="s">
        <v>681</v>
      </c>
      <c r="L123" t="s">
        <v>682</v>
      </c>
      <c r="M123">
        <v>310863.90000000002</v>
      </c>
      <c r="N123">
        <v>310893.5</v>
      </c>
      <c r="O123">
        <f t="shared" si="17"/>
        <v>29.599999999976717</v>
      </c>
    </row>
    <row r="124" spans="1:15" x14ac:dyDescent="0.2">
      <c r="A124" s="244">
        <v>3700</v>
      </c>
      <c r="B124" s="258">
        <v>21.85</v>
      </c>
      <c r="C124" s="258">
        <v>22.89</v>
      </c>
      <c r="D124">
        <f t="shared" si="32"/>
        <v>3</v>
      </c>
      <c r="E124">
        <f t="shared" si="33"/>
        <v>2022</v>
      </c>
      <c r="F124" s="256">
        <v>44645</v>
      </c>
      <c r="G124" t="s">
        <v>444</v>
      </c>
      <c r="H124" t="s">
        <v>445</v>
      </c>
      <c r="I124" t="s">
        <v>683</v>
      </c>
      <c r="J124" t="s">
        <v>684</v>
      </c>
      <c r="K124" t="s">
        <v>685</v>
      </c>
      <c r="L124" t="s">
        <v>646</v>
      </c>
      <c r="M124">
        <v>225812</v>
      </c>
      <c r="N124">
        <v>225923</v>
      </c>
      <c r="O124">
        <f t="shared" si="17"/>
        <v>111</v>
      </c>
    </row>
    <row r="125" spans="1:15" x14ac:dyDescent="0.2">
      <c r="A125" s="244">
        <v>2106</v>
      </c>
      <c r="B125" s="258">
        <v>21.86</v>
      </c>
      <c r="C125" s="258">
        <v>22.89</v>
      </c>
      <c r="D125">
        <f t="shared" si="32"/>
        <v>3</v>
      </c>
      <c r="E125">
        <f t="shared" si="33"/>
        <v>2022</v>
      </c>
      <c r="F125" s="256">
        <v>44645</v>
      </c>
      <c r="G125" t="s">
        <v>386</v>
      </c>
      <c r="H125" t="s">
        <v>455</v>
      </c>
      <c r="I125" t="s">
        <v>648</v>
      </c>
      <c r="J125" t="s">
        <v>686</v>
      </c>
      <c r="K125" t="s">
        <v>687</v>
      </c>
      <c r="L125" t="s">
        <v>688</v>
      </c>
      <c r="M125">
        <v>355160</v>
      </c>
      <c r="N125">
        <v>355233</v>
      </c>
      <c r="O125">
        <f t="shared" si="17"/>
        <v>73</v>
      </c>
    </row>
    <row r="126" spans="1:15" x14ac:dyDescent="0.2">
      <c r="A126" s="244" t="s">
        <v>689</v>
      </c>
      <c r="B126" s="258">
        <v>43.69</v>
      </c>
      <c r="C126" s="258">
        <v>22.89</v>
      </c>
      <c r="D126">
        <f t="shared" si="32"/>
        <v>3</v>
      </c>
      <c r="E126">
        <f t="shared" si="33"/>
        <v>2022</v>
      </c>
      <c r="F126" s="256">
        <v>44645</v>
      </c>
      <c r="G126" t="s">
        <v>444</v>
      </c>
      <c r="H126" t="s">
        <v>449</v>
      </c>
      <c r="I126" t="s">
        <v>498</v>
      </c>
      <c r="J126" t="s">
        <v>432</v>
      </c>
      <c r="K126" t="s">
        <v>690</v>
      </c>
      <c r="L126" t="s">
        <v>478</v>
      </c>
      <c r="M126">
        <v>328029</v>
      </c>
      <c r="N126">
        <v>328168</v>
      </c>
      <c r="O126">
        <f t="shared" si="17"/>
        <v>139</v>
      </c>
    </row>
    <row r="127" spans="1:15" x14ac:dyDescent="0.2">
      <c r="A127" s="244">
        <v>2101</v>
      </c>
      <c r="B127" s="258">
        <v>22.44</v>
      </c>
      <c r="C127" s="258">
        <v>22.29</v>
      </c>
      <c r="D127">
        <f t="shared" si="32"/>
        <v>3</v>
      </c>
      <c r="E127">
        <f t="shared" si="33"/>
        <v>2022</v>
      </c>
      <c r="F127" s="256">
        <v>44645</v>
      </c>
      <c r="G127" t="s">
        <v>444</v>
      </c>
      <c r="H127" t="s">
        <v>387</v>
      </c>
      <c r="I127" t="s">
        <v>655</v>
      </c>
      <c r="J127" t="s">
        <v>691</v>
      </c>
      <c r="K127" t="s">
        <v>692</v>
      </c>
      <c r="L127" t="s">
        <v>693</v>
      </c>
      <c r="M127">
        <v>136885</v>
      </c>
      <c r="N127">
        <v>137231</v>
      </c>
      <c r="O127">
        <f t="shared" si="17"/>
        <v>346</v>
      </c>
    </row>
    <row r="128" spans="1:15" hidden="1" x14ac:dyDescent="0.2">
      <c r="A128" s="244" t="s">
        <v>413</v>
      </c>
      <c r="B128" s="258" t="s">
        <v>414</v>
      </c>
      <c r="C128" s="258" t="s">
        <v>414</v>
      </c>
      <c r="D128" s="258"/>
      <c r="E128" s="258"/>
      <c r="F128" s="256">
        <v>44648</v>
      </c>
      <c r="G128" t="s">
        <v>414</v>
      </c>
      <c r="H128" t="s">
        <v>449</v>
      </c>
      <c r="I128" t="s">
        <v>571</v>
      </c>
      <c r="J128" t="s">
        <v>432</v>
      </c>
      <c r="K128" t="s">
        <v>694</v>
      </c>
      <c r="L128" t="s">
        <v>478</v>
      </c>
      <c r="M128">
        <v>328168</v>
      </c>
      <c r="N128">
        <v>328300</v>
      </c>
      <c r="O128">
        <f t="shared" si="17"/>
        <v>132</v>
      </c>
    </row>
    <row r="129" spans="1:15" x14ac:dyDescent="0.2">
      <c r="A129" s="244">
        <v>2108</v>
      </c>
      <c r="B129" s="258">
        <v>22.43</v>
      </c>
      <c r="C129" s="258">
        <v>22.29</v>
      </c>
      <c r="D129">
        <f>MONTH(F129)</f>
        <v>3</v>
      </c>
      <c r="E129">
        <f>YEAR(F129)</f>
        <v>2022</v>
      </c>
      <c r="F129" s="256">
        <v>44649</v>
      </c>
      <c r="G129" t="s">
        <v>386</v>
      </c>
      <c r="H129" t="s">
        <v>445</v>
      </c>
      <c r="I129" t="s">
        <v>401</v>
      </c>
      <c r="J129" t="s">
        <v>397</v>
      </c>
      <c r="K129" t="s">
        <v>695</v>
      </c>
      <c r="L129" t="s">
        <v>696</v>
      </c>
      <c r="M129">
        <v>225923</v>
      </c>
      <c r="N129">
        <v>226285</v>
      </c>
      <c r="O129">
        <f t="shared" si="17"/>
        <v>362</v>
      </c>
    </row>
    <row r="130" spans="1:15" hidden="1" x14ac:dyDescent="0.2">
      <c r="A130" s="244" t="s">
        <v>413</v>
      </c>
      <c r="B130" s="258" t="s">
        <v>414</v>
      </c>
      <c r="C130" s="258" t="s">
        <v>414</v>
      </c>
      <c r="D130" s="258"/>
      <c r="E130" s="258"/>
      <c r="F130" s="256">
        <v>44649</v>
      </c>
      <c r="G130" t="s">
        <v>414</v>
      </c>
      <c r="H130" t="s">
        <v>455</v>
      </c>
      <c r="I130" t="s">
        <v>429</v>
      </c>
      <c r="J130" t="s">
        <v>437</v>
      </c>
      <c r="K130" t="s">
        <v>697</v>
      </c>
      <c r="L130" t="s">
        <v>548</v>
      </c>
      <c r="M130">
        <v>355233</v>
      </c>
      <c r="N130">
        <v>355252</v>
      </c>
      <c r="O130">
        <f t="shared" ref="O130:O167" si="34">N130-M130</f>
        <v>19</v>
      </c>
    </row>
    <row r="131" spans="1:15" x14ac:dyDescent="0.2">
      <c r="A131" s="244" t="s">
        <v>413</v>
      </c>
      <c r="B131" s="258" t="s">
        <v>414</v>
      </c>
      <c r="C131" s="258" t="s">
        <v>414</v>
      </c>
      <c r="D131">
        <f t="shared" ref="D131:D134" si="35">MONTH(F131)</f>
        <v>3</v>
      </c>
      <c r="E131">
        <f t="shared" ref="E131:E134" si="36">YEAR(F131)</f>
        <v>2022</v>
      </c>
      <c r="F131" s="256">
        <v>44649</v>
      </c>
      <c r="G131" t="s">
        <v>386</v>
      </c>
      <c r="H131" t="s">
        <v>449</v>
      </c>
      <c r="I131" t="s">
        <v>506</v>
      </c>
      <c r="J131" t="s">
        <v>432</v>
      </c>
      <c r="K131" t="s">
        <v>698</v>
      </c>
      <c r="L131" t="s">
        <v>478</v>
      </c>
      <c r="M131">
        <v>328300</v>
      </c>
      <c r="N131">
        <v>328433</v>
      </c>
      <c r="O131">
        <f t="shared" si="34"/>
        <v>133</v>
      </c>
    </row>
    <row r="132" spans="1:15" x14ac:dyDescent="0.2">
      <c r="A132" s="244">
        <v>2107</v>
      </c>
      <c r="B132" s="258">
        <v>21.86</v>
      </c>
      <c r="C132" s="258">
        <v>22.87</v>
      </c>
      <c r="D132">
        <f t="shared" si="35"/>
        <v>3</v>
      </c>
      <c r="E132">
        <f t="shared" si="36"/>
        <v>2022</v>
      </c>
      <c r="F132" s="256">
        <v>44649</v>
      </c>
      <c r="G132" t="s">
        <v>386</v>
      </c>
      <c r="H132" t="s">
        <v>387</v>
      </c>
      <c r="I132" t="s">
        <v>388</v>
      </c>
      <c r="J132" t="s">
        <v>397</v>
      </c>
      <c r="K132" t="s">
        <v>699</v>
      </c>
      <c r="L132" t="s">
        <v>700</v>
      </c>
      <c r="M132">
        <v>137231</v>
      </c>
      <c r="N132">
        <v>137602</v>
      </c>
      <c r="O132">
        <f t="shared" si="34"/>
        <v>371</v>
      </c>
    </row>
    <row r="133" spans="1:15" x14ac:dyDescent="0.2">
      <c r="A133" s="244">
        <v>2105</v>
      </c>
      <c r="B133" s="258">
        <v>21.86</v>
      </c>
      <c r="C133" s="258">
        <v>22.87</v>
      </c>
      <c r="D133">
        <f t="shared" si="35"/>
        <v>3</v>
      </c>
      <c r="E133">
        <f t="shared" si="36"/>
        <v>2022</v>
      </c>
      <c r="F133" s="256">
        <v>44650</v>
      </c>
      <c r="G133" t="s">
        <v>386</v>
      </c>
      <c r="H133" t="s">
        <v>445</v>
      </c>
      <c r="I133" t="s">
        <v>613</v>
      </c>
      <c r="J133" t="s">
        <v>432</v>
      </c>
      <c r="K133" t="s">
        <v>701</v>
      </c>
      <c r="L133" t="s">
        <v>602</v>
      </c>
      <c r="M133">
        <v>226285</v>
      </c>
      <c r="N133">
        <v>226418</v>
      </c>
      <c r="O133">
        <f t="shared" si="34"/>
        <v>133</v>
      </c>
    </row>
    <row r="134" spans="1:15" x14ac:dyDescent="0.2">
      <c r="A134" s="244" t="s">
        <v>702</v>
      </c>
      <c r="B134" s="258">
        <v>65.59</v>
      </c>
      <c r="C134" s="264">
        <v>22.869340000000001</v>
      </c>
      <c r="D134">
        <f t="shared" si="35"/>
        <v>3</v>
      </c>
      <c r="E134">
        <f t="shared" si="36"/>
        <v>2022</v>
      </c>
      <c r="F134" s="256">
        <v>44650</v>
      </c>
      <c r="G134" t="s">
        <v>444</v>
      </c>
      <c r="H134" t="s">
        <v>449</v>
      </c>
      <c r="I134" t="s">
        <v>396</v>
      </c>
      <c r="J134" t="s">
        <v>703</v>
      </c>
      <c r="K134" t="s">
        <v>704</v>
      </c>
      <c r="L134" t="s">
        <v>705</v>
      </c>
      <c r="M134">
        <v>328433</v>
      </c>
      <c r="N134">
        <v>328853</v>
      </c>
      <c r="O134">
        <f t="shared" si="34"/>
        <v>420</v>
      </c>
    </row>
    <row r="135" spans="1:15" hidden="1" x14ac:dyDescent="0.2">
      <c r="A135" s="244" t="s">
        <v>413</v>
      </c>
      <c r="B135" s="258" t="s">
        <v>414</v>
      </c>
      <c r="C135" s="258" t="s">
        <v>414</v>
      </c>
      <c r="D135" s="258"/>
      <c r="E135" s="258"/>
      <c r="F135" s="256">
        <v>44651</v>
      </c>
      <c r="G135" t="s">
        <v>414</v>
      </c>
      <c r="H135" t="s">
        <v>436</v>
      </c>
      <c r="I135" t="s">
        <v>471</v>
      </c>
      <c r="J135" t="s">
        <v>437</v>
      </c>
      <c r="K135" t="s">
        <v>706</v>
      </c>
      <c r="L135" t="s">
        <v>494</v>
      </c>
      <c r="M135">
        <v>417635</v>
      </c>
      <c r="N135">
        <v>417659</v>
      </c>
      <c r="O135">
        <f t="shared" si="34"/>
        <v>24</v>
      </c>
    </row>
    <row r="136" spans="1:15" hidden="1" x14ac:dyDescent="0.2">
      <c r="A136" s="244" t="s">
        <v>707</v>
      </c>
      <c r="B136" s="258">
        <v>13.12</v>
      </c>
      <c r="C136" s="258">
        <v>22.87</v>
      </c>
      <c r="D136" s="258"/>
      <c r="E136" s="258"/>
      <c r="F136" s="256">
        <v>44651</v>
      </c>
      <c r="G136" t="s">
        <v>428</v>
      </c>
      <c r="H136" t="s">
        <v>486</v>
      </c>
      <c r="I136" t="s">
        <v>560</v>
      </c>
      <c r="J136" t="s">
        <v>417</v>
      </c>
      <c r="K136" t="s">
        <v>708</v>
      </c>
      <c r="L136" t="s">
        <v>486</v>
      </c>
      <c r="M136">
        <v>0</v>
      </c>
      <c r="N136">
        <v>0</v>
      </c>
      <c r="O136">
        <f t="shared" si="34"/>
        <v>0</v>
      </c>
    </row>
    <row r="137" spans="1:15" x14ac:dyDescent="0.2">
      <c r="A137" s="244" t="s">
        <v>709</v>
      </c>
      <c r="B137" s="258">
        <v>65.59</v>
      </c>
      <c r="C137" s="258">
        <v>22.87</v>
      </c>
      <c r="D137">
        <f>MONTH(F137)</f>
        <v>3</v>
      </c>
      <c r="E137">
        <f>YEAR(F137)</f>
        <v>2022</v>
      </c>
      <c r="F137" s="256">
        <v>44651</v>
      </c>
      <c r="G137" t="s">
        <v>386</v>
      </c>
      <c r="H137" t="s">
        <v>449</v>
      </c>
      <c r="I137" t="s">
        <v>595</v>
      </c>
      <c r="J137" t="s">
        <v>432</v>
      </c>
      <c r="K137" t="s">
        <v>710</v>
      </c>
      <c r="L137" t="s">
        <v>478</v>
      </c>
      <c r="M137">
        <v>328853</v>
      </c>
      <c r="N137">
        <v>328991</v>
      </c>
      <c r="O137">
        <f t="shared" si="34"/>
        <v>138</v>
      </c>
    </row>
    <row r="138" spans="1:15" hidden="1" x14ac:dyDescent="0.2">
      <c r="A138" s="244">
        <v>2117</v>
      </c>
      <c r="B138" s="258">
        <v>21.05</v>
      </c>
      <c r="C138" s="258">
        <v>23.75</v>
      </c>
      <c r="D138" s="258"/>
      <c r="E138" s="258"/>
      <c r="F138" s="256">
        <v>44652</v>
      </c>
      <c r="G138" s="262" t="s">
        <v>574</v>
      </c>
      <c r="H138" t="s">
        <v>711</v>
      </c>
      <c r="I138" t="s">
        <v>416</v>
      </c>
      <c r="J138" t="s">
        <v>712</v>
      </c>
      <c r="K138" t="s">
        <v>713</v>
      </c>
      <c r="L138" t="s">
        <v>714</v>
      </c>
      <c r="M138">
        <v>0</v>
      </c>
      <c r="N138">
        <v>0</v>
      </c>
      <c r="O138">
        <f t="shared" si="34"/>
        <v>0</v>
      </c>
    </row>
    <row r="139" spans="1:15" x14ac:dyDescent="0.2">
      <c r="A139" s="244">
        <v>2118</v>
      </c>
      <c r="B139">
        <v>21.88</v>
      </c>
      <c r="C139">
        <v>22.86</v>
      </c>
      <c r="D139">
        <f>MONTH(F139)</f>
        <v>4</v>
      </c>
      <c r="E139">
        <f>YEAR(F139)</f>
        <v>2022</v>
      </c>
      <c r="F139" s="256">
        <v>44652</v>
      </c>
      <c r="G139" t="s">
        <v>386</v>
      </c>
      <c r="H139" t="s">
        <v>482</v>
      </c>
      <c r="I139" t="s">
        <v>452</v>
      </c>
      <c r="J139" t="s">
        <v>417</v>
      </c>
      <c r="K139" t="s">
        <v>715</v>
      </c>
      <c r="L139" t="s">
        <v>484</v>
      </c>
      <c r="M139">
        <v>310893.5</v>
      </c>
      <c r="N139">
        <v>310917.59999999998</v>
      </c>
      <c r="O139">
        <f t="shared" si="34"/>
        <v>24.099999999976717</v>
      </c>
    </row>
    <row r="140" spans="1:15" hidden="1" x14ac:dyDescent="0.2">
      <c r="A140" s="244" t="s">
        <v>413</v>
      </c>
      <c r="B140" s="258" t="s">
        <v>414</v>
      </c>
      <c r="C140" s="258" t="s">
        <v>414</v>
      </c>
      <c r="D140" s="258"/>
      <c r="E140" s="258"/>
      <c r="F140" s="256">
        <v>44652</v>
      </c>
      <c r="G140" t="s">
        <v>414</v>
      </c>
      <c r="H140" t="s">
        <v>395</v>
      </c>
      <c r="I140" t="s">
        <v>716</v>
      </c>
      <c r="J140" t="s">
        <v>432</v>
      </c>
      <c r="K140" t="s">
        <v>717</v>
      </c>
      <c r="L140" t="s">
        <v>478</v>
      </c>
      <c r="M140">
        <v>226418</v>
      </c>
      <c r="N140">
        <v>226550</v>
      </c>
      <c r="O140">
        <f t="shared" si="34"/>
        <v>132</v>
      </c>
    </row>
    <row r="141" spans="1:15" hidden="1" x14ac:dyDescent="0.2">
      <c r="A141" s="244" t="s">
        <v>413</v>
      </c>
      <c r="B141" s="258" t="s">
        <v>414</v>
      </c>
      <c r="C141" s="258" t="s">
        <v>414</v>
      </c>
      <c r="D141" s="258"/>
      <c r="E141" s="258"/>
      <c r="F141" s="256">
        <v>44652</v>
      </c>
      <c r="G141" t="s">
        <v>414</v>
      </c>
      <c r="H141" t="s">
        <v>455</v>
      </c>
      <c r="I141" t="s">
        <v>416</v>
      </c>
      <c r="J141" t="s">
        <v>417</v>
      </c>
      <c r="K141" t="s">
        <v>718</v>
      </c>
      <c r="L141" t="s">
        <v>548</v>
      </c>
      <c r="M141">
        <v>355252</v>
      </c>
      <c r="N141">
        <v>355274</v>
      </c>
      <c r="O141">
        <f t="shared" si="34"/>
        <v>22</v>
      </c>
    </row>
    <row r="142" spans="1:15" x14ac:dyDescent="0.2">
      <c r="A142" s="244">
        <v>2116</v>
      </c>
      <c r="B142" s="258">
        <v>21.86</v>
      </c>
      <c r="C142" s="258">
        <v>22.87</v>
      </c>
      <c r="D142">
        <f>MONTH(F142)</f>
        <v>4</v>
      </c>
      <c r="E142">
        <f>YEAR(F142)</f>
        <v>2022</v>
      </c>
      <c r="F142" s="256">
        <v>44652</v>
      </c>
      <c r="G142" t="s">
        <v>444</v>
      </c>
      <c r="H142" t="s">
        <v>387</v>
      </c>
      <c r="I142" t="s">
        <v>396</v>
      </c>
      <c r="J142" t="s">
        <v>691</v>
      </c>
      <c r="K142" t="s">
        <v>719</v>
      </c>
      <c r="L142" t="s">
        <v>720</v>
      </c>
      <c r="M142">
        <v>137602</v>
      </c>
      <c r="N142">
        <v>137931</v>
      </c>
      <c r="O142">
        <f t="shared" si="34"/>
        <v>329</v>
      </c>
    </row>
    <row r="143" spans="1:15" hidden="1" x14ac:dyDescent="0.2">
      <c r="A143" s="244" t="s">
        <v>721</v>
      </c>
      <c r="B143">
        <v>13.12</v>
      </c>
      <c r="C143">
        <v>22.86</v>
      </c>
      <c r="F143" s="256">
        <v>44655</v>
      </c>
      <c r="G143" t="s">
        <v>428</v>
      </c>
      <c r="H143" t="s">
        <v>486</v>
      </c>
      <c r="I143" t="s">
        <v>722</v>
      </c>
      <c r="J143" t="s">
        <v>437</v>
      </c>
      <c r="K143" t="s">
        <v>723</v>
      </c>
      <c r="L143" t="s">
        <v>486</v>
      </c>
      <c r="M143">
        <v>0</v>
      </c>
      <c r="N143">
        <v>0</v>
      </c>
      <c r="O143">
        <f t="shared" si="34"/>
        <v>0</v>
      </c>
    </row>
    <row r="144" spans="1:15" x14ac:dyDescent="0.2">
      <c r="A144" s="244" t="s">
        <v>724</v>
      </c>
      <c r="B144">
        <v>43.74</v>
      </c>
      <c r="C144" s="257">
        <f>1000/43.74</f>
        <v>22.862368541380885</v>
      </c>
      <c r="D144">
        <f t="shared" ref="D144:D145" si="37">MONTH(F144)</f>
        <v>4</v>
      </c>
      <c r="E144">
        <f t="shared" ref="E144:E145" si="38">YEAR(F144)</f>
        <v>2022</v>
      </c>
      <c r="F144" s="256">
        <v>44655</v>
      </c>
      <c r="G144" t="s">
        <v>386</v>
      </c>
      <c r="H144" t="s">
        <v>449</v>
      </c>
      <c r="I144" t="s">
        <v>508</v>
      </c>
      <c r="J144" t="s">
        <v>432</v>
      </c>
      <c r="K144" t="s">
        <v>725</v>
      </c>
      <c r="L144" t="s">
        <v>478</v>
      </c>
      <c r="M144">
        <v>328991</v>
      </c>
      <c r="N144">
        <v>329127</v>
      </c>
      <c r="O144">
        <f t="shared" si="34"/>
        <v>136</v>
      </c>
    </row>
    <row r="145" spans="1:15" x14ac:dyDescent="0.2">
      <c r="A145" s="244" t="s">
        <v>726</v>
      </c>
      <c r="B145">
        <v>39.380000000000003</v>
      </c>
      <c r="C145">
        <v>22.86</v>
      </c>
      <c r="D145">
        <f t="shared" si="37"/>
        <v>4</v>
      </c>
      <c r="E145">
        <f t="shared" si="38"/>
        <v>2022</v>
      </c>
      <c r="F145" s="256">
        <v>44656</v>
      </c>
      <c r="G145" t="s">
        <v>386</v>
      </c>
      <c r="H145" t="s">
        <v>445</v>
      </c>
      <c r="I145" t="s">
        <v>655</v>
      </c>
      <c r="J145" t="s">
        <v>397</v>
      </c>
      <c r="K145" t="s">
        <v>727</v>
      </c>
      <c r="L145" t="s">
        <v>728</v>
      </c>
      <c r="M145">
        <v>226550</v>
      </c>
      <c r="N145">
        <v>226892</v>
      </c>
      <c r="O145">
        <f t="shared" si="34"/>
        <v>342</v>
      </c>
    </row>
    <row r="146" spans="1:15" hidden="1" x14ac:dyDescent="0.2">
      <c r="A146" s="244" t="s">
        <v>413</v>
      </c>
      <c r="B146" s="258" t="s">
        <v>414</v>
      </c>
      <c r="C146" s="258" t="s">
        <v>414</v>
      </c>
      <c r="D146" s="258"/>
      <c r="E146" s="258"/>
      <c r="F146" s="256">
        <v>44656</v>
      </c>
      <c r="G146" t="s">
        <v>414</v>
      </c>
      <c r="H146" t="s">
        <v>449</v>
      </c>
      <c r="I146" t="s">
        <v>506</v>
      </c>
      <c r="J146" t="s">
        <v>432</v>
      </c>
      <c r="K146" t="s">
        <v>729</v>
      </c>
      <c r="L146" t="s">
        <v>478</v>
      </c>
      <c r="M146">
        <v>329127</v>
      </c>
      <c r="N146">
        <v>329260</v>
      </c>
      <c r="O146">
        <f t="shared" si="34"/>
        <v>133</v>
      </c>
    </row>
    <row r="147" spans="1:15" x14ac:dyDescent="0.2">
      <c r="A147" s="244" t="s">
        <v>730</v>
      </c>
      <c r="B147">
        <v>13.13</v>
      </c>
      <c r="C147">
        <v>22.86</v>
      </c>
      <c r="D147">
        <f t="shared" ref="D147:D151" si="39">MONTH(F147)</f>
        <v>4</v>
      </c>
      <c r="E147">
        <f t="shared" ref="E147:E151" si="40">YEAR(F147)</f>
        <v>2022</v>
      </c>
      <c r="F147" s="256">
        <v>44656</v>
      </c>
      <c r="G147" t="s">
        <v>444</v>
      </c>
      <c r="H147" t="s">
        <v>387</v>
      </c>
      <c r="I147" t="s">
        <v>731</v>
      </c>
      <c r="J147" t="s">
        <v>732</v>
      </c>
      <c r="K147" t="s">
        <v>733</v>
      </c>
      <c r="L147" t="s">
        <v>734</v>
      </c>
      <c r="M147">
        <v>137931</v>
      </c>
      <c r="N147">
        <v>138112</v>
      </c>
      <c r="O147">
        <f t="shared" si="34"/>
        <v>181</v>
      </c>
    </row>
    <row r="148" spans="1:15" x14ac:dyDescent="0.2">
      <c r="A148" s="244" t="s">
        <v>735</v>
      </c>
      <c r="B148">
        <v>30.65</v>
      </c>
      <c r="C148">
        <v>22.84</v>
      </c>
      <c r="D148">
        <f t="shared" si="39"/>
        <v>4</v>
      </c>
      <c r="E148">
        <f t="shared" si="40"/>
        <v>2022</v>
      </c>
      <c r="F148" s="256">
        <v>44657</v>
      </c>
      <c r="G148" t="s">
        <v>386</v>
      </c>
      <c r="H148" t="s">
        <v>395</v>
      </c>
      <c r="I148" t="s">
        <v>623</v>
      </c>
      <c r="J148" t="s">
        <v>397</v>
      </c>
      <c r="K148" t="s">
        <v>736</v>
      </c>
      <c r="L148" t="s">
        <v>737</v>
      </c>
      <c r="M148">
        <v>226892</v>
      </c>
      <c r="N148">
        <v>227233</v>
      </c>
      <c r="O148">
        <f t="shared" si="34"/>
        <v>341</v>
      </c>
    </row>
    <row r="149" spans="1:15" x14ac:dyDescent="0.2">
      <c r="A149" s="244" t="s">
        <v>738</v>
      </c>
      <c r="B149">
        <v>13.12</v>
      </c>
      <c r="C149">
        <v>22.87</v>
      </c>
      <c r="D149">
        <f t="shared" si="39"/>
        <v>4</v>
      </c>
      <c r="E149">
        <f t="shared" si="40"/>
        <v>2022</v>
      </c>
      <c r="F149" s="256">
        <v>44657</v>
      </c>
      <c r="G149" t="s">
        <v>386</v>
      </c>
      <c r="H149" t="s">
        <v>455</v>
      </c>
      <c r="I149" t="s">
        <v>739</v>
      </c>
      <c r="J149" t="s">
        <v>740</v>
      </c>
      <c r="M149">
        <v>355274</v>
      </c>
      <c r="N149">
        <v>355483</v>
      </c>
      <c r="O149">
        <f t="shared" si="34"/>
        <v>209</v>
      </c>
    </row>
    <row r="150" spans="1:15" x14ac:dyDescent="0.2">
      <c r="A150" s="244" t="s">
        <v>741</v>
      </c>
      <c r="B150">
        <v>43.76</v>
      </c>
      <c r="C150">
        <v>22.86</v>
      </c>
      <c r="D150">
        <f t="shared" si="39"/>
        <v>4</v>
      </c>
      <c r="E150">
        <f t="shared" si="40"/>
        <v>2022</v>
      </c>
      <c r="F150" s="256">
        <v>44657</v>
      </c>
      <c r="G150" t="s">
        <v>386</v>
      </c>
      <c r="H150" t="s">
        <v>449</v>
      </c>
      <c r="I150" t="s">
        <v>613</v>
      </c>
      <c r="J150" t="s">
        <v>432</v>
      </c>
      <c r="K150" t="s">
        <v>742</v>
      </c>
      <c r="L150" t="s">
        <v>478</v>
      </c>
      <c r="M150">
        <v>329260</v>
      </c>
      <c r="N150">
        <v>329397</v>
      </c>
      <c r="O150">
        <f t="shared" si="34"/>
        <v>137</v>
      </c>
    </row>
    <row r="151" spans="1:15" x14ac:dyDescent="0.2">
      <c r="A151" s="244">
        <v>2121</v>
      </c>
      <c r="B151">
        <v>21.88</v>
      </c>
      <c r="C151">
        <v>22.86</v>
      </c>
      <c r="D151">
        <f t="shared" si="39"/>
        <v>4</v>
      </c>
      <c r="E151">
        <f t="shared" si="40"/>
        <v>2022</v>
      </c>
      <c r="F151" s="256">
        <v>44657</v>
      </c>
      <c r="G151" t="s">
        <v>386</v>
      </c>
      <c r="H151" t="s">
        <v>387</v>
      </c>
      <c r="I151" t="s">
        <v>388</v>
      </c>
      <c r="J151" t="s">
        <v>397</v>
      </c>
      <c r="K151" t="s">
        <v>743</v>
      </c>
      <c r="L151" t="s">
        <v>744</v>
      </c>
      <c r="M151">
        <v>138112</v>
      </c>
      <c r="N151">
        <v>138444</v>
      </c>
      <c r="O151">
        <f t="shared" si="34"/>
        <v>332</v>
      </c>
    </row>
    <row r="152" spans="1:15" hidden="1" x14ac:dyDescent="0.2">
      <c r="A152" s="244" t="s">
        <v>413</v>
      </c>
      <c r="B152" s="258" t="s">
        <v>414</v>
      </c>
      <c r="C152" s="258" t="s">
        <v>414</v>
      </c>
      <c r="D152" s="258"/>
      <c r="E152" s="258"/>
      <c r="F152" s="256">
        <v>44658</v>
      </c>
      <c r="G152" t="s">
        <v>414</v>
      </c>
      <c r="H152" t="s">
        <v>436</v>
      </c>
      <c r="I152" t="s">
        <v>471</v>
      </c>
      <c r="J152" t="s">
        <v>417</v>
      </c>
      <c r="K152" t="s">
        <v>745</v>
      </c>
      <c r="L152" t="s">
        <v>494</v>
      </c>
      <c r="O152">
        <f t="shared" si="34"/>
        <v>0</v>
      </c>
    </row>
    <row r="153" spans="1:15" hidden="1" x14ac:dyDescent="0.2">
      <c r="A153" s="244" t="s">
        <v>413</v>
      </c>
      <c r="B153" s="258" t="s">
        <v>414</v>
      </c>
      <c r="C153" s="258" t="s">
        <v>414</v>
      </c>
      <c r="D153" s="258"/>
      <c r="E153" s="258"/>
      <c r="F153" s="256">
        <v>44658</v>
      </c>
      <c r="G153" t="s">
        <v>414</v>
      </c>
      <c r="H153" t="s">
        <v>455</v>
      </c>
      <c r="I153" t="s">
        <v>429</v>
      </c>
      <c r="J153" t="s">
        <v>437</v>
      </c>
      <c r="K153" t="s">
        <v>746</v>
      </c>
      <c r="L153" t="s">
        <v>548</v>
      </c>
      <c r="M153">
        <v>355483</v>
      </c>
      <c r="N153">
        <v>355507</v>
      </c>
      <c r="O153">
        <f t="shared" si="34"/>
        <v>24</v>
      </c>
    </row>
    <row r="154" spans="1:15" hidden="1" x14ac:dyDescent="0.2">
      <c r="A154" s="244" t="s">
        <v>413</v>
      </c>
      <c r="B154" s="258" t="s">
        <v>414</v>
      </c>
      <c r="C154" s="258" t="s">
        <v>414</v>
      </c>
      <c r="D154" s="258"/>
      <c r="E154" s="258"/>
      <c r="F154" s="256">
        <v>44658</v>
      </c>
      <c r="G154" t="s">
        <v>414</v>
      </c>
      <c r="H154" t="s">
        <v>449</v>
      </c>
      <c r="I154" t="s">
        <v>595</v>
      </c>
      <c r="J154" t="s">
        <v>619</v>
      </c>
      <c r="K154" t="s">
        <v>747</v>
      </c>
      <c r="L154" t="s">
        <v>478</v>
      </c>
      <c r="M154">
        <v>329397</v>
      </c>
      <c r="N154">
        <v>329530</v>
      </c>
      <c r="O154">
        <f t="shared" si="34"/>
        <v>133</v>
      </c>
    </row>
    <row r="155" spans="1:15" x14ac:dyDescent="0.2">
      <c r="A155" s="244">
        <v>2122</v>
      </c>
      <c r="B155">
        <v>21.88</v>
      </c>
      <c r="C155">
        <v>22.86</v>
      </c>
      <c r="D155">
        <f>MONTH(F155)</f>
        <v>4</v>
      </c>
      <c r="E155">
        <f>YEAR(F155)</f>
        <v>2022</v>
      </c>
      <c r="F155" s="256">
        <v>44658</v>
      </c>
      <c r="G155" t="s">
        <v>386</v>
      </c>
      <c r="H155" t="s">
        <v>387</v>
      </c>
      <c r="I155" t="s">
        <v>401</v>
      </c>
      <c r="J155" t="s">
        <v>397</v>
      </c>
      <c r="K155" t="s">
        <v>748</v>
      </c>
      <c r="L155" t="s">
        <v>749</v>
      </c>
      <c r="M155">
        <v>138444</v>
      </c>
      <c r="N155">
        <v>138750</v>
      </c>
      <c r="O155">
        <f t="shared" si="34"/>
        <v>306</v>
      </c>
    </row>
    <row r="156" spans="1:15" hidden="1" x14ac:dyDescent="0.2">
      <c r="A156" s="244" t="s">
        <v>413</v>
      </c>
      <c r="B156" s="258" t="s">
        <v>414</v>
      </c>
      <c r="C156" s="258" t="s">
        <v>414</v>
      </c>
      <c r="D156" s="258"/>
      <c r="E156" s="258"/>
      <c r="F156" s="256">
        <v>44659</v>
      </c>
      <c r="G156" t="s">
        <v>414</v>
      </c>
      <c r="H156" t="s">
        <v>449</v>
      </c>
      <c r="I156" t="s">
        <v>655</v>
      </c>
      <c r="J156" t="s">
        <v>437</v>
      </c>
      <c r="K156" t="s">
        <v>750</v>
      </c>
      <c r="L156" t="s">
        <v>751</v>
      </c>
      <c r="M156">
        <v>329530</v>
      </c>
      <c r="N156">
        <v>329592</v>
      </c>
      <c r="O156">
        <f t="shared" si="34"/>
        <v>62</v>
      </c>
    </row>
    <row r="157" spans="1:15" x14ac:dyDescent="0.2">
      <c r="A157" s="244">
        <v>11027</v>
      </c>
      <c r="B157">
        <v>4.1500000000000004</v>
      </c>
      <c r="C157">
        <v>22.88</v>
      </c>
      <c r="D157">
        <f t="shared" ref="D157:D161" si="41">MONTH(F157)</f>
        <v>4</v>
      </c>
      <c r="E157">
        <f t="shared" ref="E157:E161" si="42">YEAR(F157)</f>
        <v>2022</v>
      </c>
      <c r="F157" s="256">
        <v>44664</v>
      </c>
      <c r="G157" t="s">
        <v>444</v>
      </c>
      <c r="H157" t="s">
        <v>752</v>
      </c>
      <c r="I157" t="s">
        <v>648</v>
      </c>
      <c r="J157" t="s">
        <v>417</v>
      </c>
      <c r="L157" t="s">
        <v>753</v>
      </c>
      <c r="M157">
        <v>0</v>
      </c>
      <c r="N157">
        <v>0</v>
      </c>
      <c r="O157">
        <f t="shared" si="34"/>
        <v>0</v>
      </c>
    </row>
    <row r="158" spans="1:15" x14ac:dyDescent="0.2">
      <c r="A158" s="244" t="s">
        <v>754</v>
      </c>
      <c r="B158" s="257">
        <v>30.6</v>
      </c>
      <c r="C158">
        <v>22.88</v>
      </c>
      <c r="D158">
        <f t="shared" si="41"/>
        <v>4</v>
      </c>
      <c r="E158">
        <f t="shared" si="42"/>
        <v>2022</v>
      </c>
      <c r="F158" s="256">
        <v>44669</v>
      </c>
      <c r="G158" t="s">
        <v>386</v>
      </c>
      <c r="H158" t="s">
        <v>387</v>
      </c>
      <c r="I158" t="s">
        <v>731</v>
      </c>
      <c r="J158" t="s">
        <v>691</v>
      </c>
      <c r="K158" t="s">
        <v>755</v>
      </c>
      <c r="L158" t="s">
        <v>756</v>
      </c>
      <c r="M158">
        <v>138750</v>
      </c>
      <c r="N158">
        <v>139039</v>
      </c>
      <c r="O158">
        <f t="shared" si="34"/>
        <v>289</v>
      </c>
    </row>
    <row r="159" spans="1:15" x14ac:dyDescent="0.2">
      <c r="A159" s="244" t="s">
        <v>757</v>
      </c>
      <c r="B159">
        <v>13.08</v>
      </c>
      <c r="C159">
        <v>22.94</v>
      </c>
      <c r="D159">
        <f t="shared" si="41"/>
        <v>4</v>
      </c>
      <c r="E159">
        <f t="shared" si="42"/>
        <v>2022</v>
      </c>
      <c r="F159" s="256">
        <v>44673</v>
      </c>
      <c r="G159" t="s">
        <v>386</v>
      </c>
      <c r="H159" t="s">
        <v>486</v>
      </c>
      <c r="I159" t="s">
        <v>576</v>
      </c>
      <c r="J159" t="s">
        <v>417</v>
      </c>
      <c r="K159" t="s">
        <v>758</v>
      </c>
      <c r="L159" t="s">
        <v>486</v>
      </c>
      <c r="M159">
        <v>0</v>
      </c>
      <c r="N159">
        <v>0</v>
      </c>
      <c r="O159">
        <f t="shared" si="34"/>
        <v>0</v>
      </c>
    </row>
    <row r="160" spans="1:15" x14ac:dyDescent="0.2">
      <c r="A160" s="244" t="s">
        <v>759</v>
      </c>
      <c r="B160" s="257">
        <v>43.5</v>
      </c>
      <c r="C160" s="257">
        <f>1000/43.5</f>
        <v>22.988505747126435</v>
      </c>
      <c r="D160">
        <f t="shared" si="41"/>
        <v>4</v>
      </c>
      <c r="E160">
        <f t="shared" si="42"/>
        <v>2022</v>
      </c>
      <c r="F160" s="256">
        <v>44676</v>
      </c>
      <c r="G160" t="s">
        <v>386</v>
      </c>
      <c r="H160" t="s">
        <v>449</v>
      </c>
      <c r="I160" t="s">
        <v>503</v>
      </c>
      <c r="J160" t="s">
        <v>432</v>
      </c>
      <c r="K160" t="s">
        <v>760</v>
      </c>
      <c r="L160" t="s">
        <v>478</v>
      </c>
      <c r="M160">
        <v>329592</v>
      </c>
      <c r="N160">
        <v>329729</v>
      </c>
      <c r="O160">
        <f t="shared" si="34"/>
        <v>137</v>
      </c>
    </row>
    <row r="161" spans="1:15" x14ac:dyDescent="0.2">
      <c r="A161" s="244" t="s">
        <v>761</v>
      </c>
      <c r="B161">
        <v>13.08</v>
      </c>
      <c r="C161">
        <v>22.94</v>
      </c>
      <c r="D161">
        <f t="shared" si="41"/>
        <v>4</v>
      </c>
      <c r="E161">
        <f t="shared" si="42"/>
        <v>2022</v>
      </c>
      <c r="F161" s="256">
        <v>44677</v>
      </c>
      <c r="G161" t="s">
        <v>386</v>
      </c>
      <c r="H161" t="s">
        <v>436</v>
      </c>
      <c r="I161" t="s">
        <v>471</v>
      </c>
      <c r="J161" t="s">
        <v>417</v>
      </c>
      <c r="K161" t="s">
        <v>762</v>
      </c>
      <c r="L161" t="s">
        <v>494</v>
      </c>
      <c r="M161">
        <v>417683</v>
      </c>
      <c r="N161">
        <v>417706</v>
      </c>
      <c r="O161">
        <f t="shared" si="34"/>
        <v>23</v>
      </c>
    </row>
    <row r="162" spans="1:15" hidden="1" x14ac:dyDescent="0.2">
      <c r="A162" s="244" t="s">
        <v>413</v>
      </c>
      <c r="B162" s="258" t="s">
        <v>414</v>
      </c>
      <c r="C162" s="258" t="s">
        <v>414</v>
      </c>
      <c r="D162" s="258"/>
      <c r="E162" s="258"/>
      <c r="F162" s="256">
        <v>44677</v>
      </c>
      <c r="G162" t="s">
        <v>414</v>
      </c>
      <c r="H162" t="s">
        <v>455</v>
      </c>
      <c r="I162" t="s">
        <v>763</v>
      </c>
      <c r="J162" t="s">
        <v>437</v>
      </c>
      <c r="K162" t="s">
        <v>764</v>
      </c>
      <c r="L162" t="s">
        <v>765</v>
      </c>
      <c r="M162">
        <v>355507</v>
      </c>
      <c r="N162">
        <v>355549</v>
      </c>
      <c r="O162">
        <f t="shared" si="34"/>
        <v>42</v>
      </c>
    </row>
    <row r="163" spans="1:15" hidden="1" x14ac:dyDescent="0.2">
      <c r="A163" s="244" t="s">
        <v>413</v>
      </c>
      <c r="B163" s="258" t="s">
        <v>414</v>
      </c>
      <c r="C163" s="258" t="s">
        <v>414</v>
      </c>
      <c r="D163" s="258"/>
      <c r="E163" s="258"/>
      <c r="F163" s="256">
        <v>44677</v>
      </c>
      <c r="G163" t="s">
        <v>414</v>
      </c>
      <c r="H163" t="s">
        <v>449</v>
      </c>
      <c r="I163" t="s">
        <v>739</v>
      </c>
      <c r="J163" t="s">
        <v>432</v>
      </c>
      <c r="K163" t="s">
        <v>766</v>
      </c>
      <c r="L163" t="s">
        <v>478</v>
      </c>
      <c r="M163">
        <v>329729</v>
      </c>
      <c r="N163">
        <v>329874</v>
      </c>
      <c r="O163">
        <f t="shared" si="34"/>
        <v>145</v>
      </c>
    </row>
    <row r="164" spans="1:15" x14ac:dyDescent="0.2">
      <c r="A164" s="244">
        <v>3233</v>
      </c>
      <c r="B164">
        <v>8.7200000000000006</v>
      </c>
      <c r="C164">
        <v>22.94</v>
      </c>
      <c r="D164">
        <f t="shared" ref="D164:D167" si="43">MONTH(F164)</f>
        <v>4</v>
      </c>
      <c r="E164">
        <f t="shared" ref="E164:E167" si="44">YEAR(F164)</f>
        <v>2022</v>
      </c>
      <c r="F164" s="256">
        <v>44678</v>
      </c>
      <c r="G164" t="s">
        <v>386</v>
      </c>
      <c r="H164" t="s">
        <v>420</v>
      </c>
      <c r="I164" t="s">
        <v>767</v>
      </c>
      <c r="J164" t="s">
        <v>768</v>
      </c>
      <c r="K164" t="s">
        <v>769</v>
      </c>
      <c r="L164" t="s">
        <v>646</v>
      </c>
      <c r="M164">
        <v>417706</v>
      </c>
      <c r="N164">
        <v>417763</v>
      </c>
      <c r="O164">
        <f t="shared" si="34"/>
        <v>57</v>
      </c>
    </row>
    <row r="165" spans="1:15" x14ac:dyDescent="0.2">
      <c r="A165" s="244" t="s">
        <v>770</v>
      </c>
      <c r="B165">
        <v>30.52</v>
      </c>
      <c r="C165">
        <v>22.94</v>
      </c>
      <c r="D165">
        <f t="shared" si="43"/>
        <v>4</v>
      </c>
      <c r="E165">
        <f t="shared" si="44"/>
        <v>2022</v>
      </c>
      <c r="F165" s="256">
        <v>44678</v>
      </c>
      <c r="G165" t="s">
        <v>386</v>
      </c>
      <c r="H165" t="s">
        <v>395</v>
      </c>
      <c r="I165" t="s">
        <v>613</v>
      </c>
      <c r="J165" t="s">
        <v>691</v>
      </c>
      <c r="K165" t="s">
        <v>771</v>
      </c>
      <c r="L165" t="s">
        <v>772</v>
      </c>
      <c r="M165">
        <v>227233</v>
      </c>
      <c r="N165">
        <v>227565</v>
      </c>
      <c r="O165">
        <f t="shared" si="34"/>
        <v>332</v>
      </c>
    </row>
    <row r="166" spans="1:15" x14ac:dyDescent="0.2">
      <c r="A166" s="244" t="s">
        <v>773</v>
      </c>
      <c r="B166">
        <v>43.6</v>
      </c>
      <c r="C166">
        <v>22.94</v>
      </c>
      <c r="D166">
        <f t="shared" si="43"/>
        <v>4</v>
      </c>
      <c r="E166">
        <f t="shared" si="44"/>
        <v>2022</v>
      </c>
      <c r="F166" s="256">
        <v>44678</v>
      </c>
      <c r="G166" t="s">
        <v>444</v>
      </c>
      <c r="H166" t="s">
        <v>449</v>
      </c>
      <c r="I166" t="s">
        <v>522</v>
      </c>
      <c r="J166" t="s">
        <v>432</v>
      </c>
      <c r="L166" t="s">
        <v>478</v>
      </c>
      <c r="M166">
        <v>329874</v>
      </c>
      <c r="N166">
        <v>330007</v>
      </c>
      <c r="O166">
        <f t="shared" si="34"/>
        <v>133</v>
      </c>
    </row>
    <row r="167" spans="1:15" x14ac:dyDescent="0.2">
      <c r="A167" s="244">
        <v>3234</v>
      </c>
      <c r="B167">
        <v>8.7200000000000006</v>
      </c>
      <c r="C167">
        <v>22.94</v>
      </c>
      <c r="D167">
        <f t="shared" si="43"/>
        <v>4</v>
      </c>
      <c r="E167">
        <f t="shared" si="44"/>
        <v>2022</v>
      </c>
      <c r="F167" s="256">
        <v>44678</v>
      </c>
      <c r="G167" t="s">
        <v>386</v>
      </c>
      <c r="H167" t="s">
        <v>387</v>
      </c>
      <c r="I167" t="s">
        <v>388</v>
      </c>
      <c r="J167" t="s">
        <v>446</v>
      </c>
      <c r="K167" t="s">
        <v>774</v>
      </c>
      <c r="L167" t="s">
        <v>775</v>
      </c>
      <c r="M167">
        <v>139039</v>
      </c>
      <c r="N167">
        <v>139182</v>
      </c>
      <c r="O167">
        <f t="shared" si="34"/>
        <v>143</v>
      </c>
    </row>
    <row r="168" spans="1:15" hidden="1" x14ac:dyDescent="0.2">
      <c r="A168" s="244" t="s">
        <v>776</v>
      </c>
      <c r="B168">
        <v>29.48</v>
      </c>
      <c r="C168">
        <v>23.75</v>
      </c>
      <c r="F168" s="256">
        <v>44679</v>
      </c>
      <c r="G168" s="262" t="s">
        <v>777</v>
      </c>
      <c r="H168" t="s">
        <v>778</v>
      </c>
      <c r="I168" t="s">
        <v>779</v>
      </c>
      <c r="J168" t="s">
        <v>437</v>
      </c>
      <c r="K168" t="s">
        <v>780</v>
      </c>
      <c r="L168" t="s">
        <v>781</v>
      </c>
      <c r="M168">
        <v>0</v>
      </c>
      <c r="N168">
        <v>0</v>
      </c>
    </row>
    <row r="169" spans="1:15" x14ac:dyDescent="0.2">
      <c r="A169" s="244" t="s">
        <v>782</v>
      </c>
      <c r="B169" s="257">
        <v>13.08</v>
      </c>
      <c r="C169" s="257">
        <v>22.94</v>
      </c>
      <c r="D169">
        <f t="shared" ref="D169:D179" si="45">MONTH(F169)</f>
        <v>4</v>
      </c>
      <c r="E169">
        <f t="shared" ref="E169:E179" si="46">YEAR(F169)</f>
        <v>2022</v>
      </c>
      <c r="F169" s="256">
        <v>44680</v>
      </c>
      <c r="G169" t="s">
        <v>386</v>
      </c>
      <c r="H169" t="s">
        <v>486</v>
      </c>
      <c r="I169" t="s">
        <v>576</v>
      </c>
      <c r="J169" t="s">
        <v>437</v>
      </c>
      <c r="K169" t="s">
        <v>783</v>
      </c>
      <c r="L169" t="s">
        <v>486</v>
      </c>
      <c r="M169">
        <v>0</v>
      </c>
      <c r="N169">
        <v>0</v>
      </c>
      <c r="O169">
        <f t="shared" ref="O169:O179" si="47">N169-M169</f>
        <v>0</v>
      </c>
    </row>
    <row r="170" spans="1:15" x14ac:dyDescent="0.2">
      <c r="A170" s="244">
        <v>2128</v>
      </c>
      <c r="B170">
        <v>21.81</v>
      </c>
      <c r="C170">
        <v>22.94</v>
      </c>
      <c r="D170">
        <f t="shared" si="45"/>
        <v>4</v>
      </c>
      <c r="E170">
        <f t="shared" si="46"/>
        <v>2022</v>
      </c>
      <c r="F170" s="256">
        <v>44680</v>
      </c>
      <c r="G170" t="s">
        <v>386</v>
      </c>
      <c r="H170" t="s">
        <v>445</v>
      </c>
      <c r="I170" t="s">
        <v>716</v>
      </c>
      <c r="J170" t="s">
        <v>432</v>
      </c>
      <c r="K170" t="s">
        <v>784</v>
      </c>
      <c r="L170" t="s">
        <v>478</v>
      </c>
      <c r="M170">
        <v>227565</v>
      </c>
      <c r="N170">
        <v>227703</v>
      </c>
      <c r="O170">
        <f t="shared" si="47"/>
        <v>138</v>
      </c>
    </row>
    <row r="171" spans="1:15" x14ac:dyDescent="0.2">
      <c r="A171" s="244" t="s">
        <v>413</v>
      </c>
      <c r="B171" s="258" t="s">
        <v>414</v>
      </c>
      <c r="C171" s="258" t="s">
        <v>414</v>
      </c>
      <c r="D171">
        <f t="shared" si="45"/>
        <v>4</v>
      </c>
      <c r="E171">
        <f t="shared" si="46"/>
        <v>2022</v>
      </c>
      <c r="F171" s="256">
        <v>44680</v>
      </c>
      <c r="G171" t="s">
        <v>386</v>
      </c>
      <c r="H171" t="s">
        <v>455</v>
      </c>
      <c r="I171" t="s">
        <v>560</v>
      </c>
      <c r="J171" t="s">
        <v>417</v>
      </c>
      <c r="K171" t="s">
        <v>785</v>
      </c>
      <c r="L171" t="s">
        <v>786</v>
      </c>
      <c r="M171">
        <v>355549</v>
      </c>
      <c r="N171">
        <v>355568</v>
      </c>
      <c r="O171">
        <f t="shared" si="47"/>
        <v>19</v>
      </c>
    </row>
    <row r="172" spans="1:15" x14ac:dyDescent="0.2">
      <c r="A172" s="244" t="s">
        <v>413</v>
      </c>
      <c r="B172" s="258" t="s">
        <v>414</v>
      </c>
      <c r="C172" s="258" t="s">
        <v>414</v>
      </c>
      <c r="D172">
        <f t="shared" si="45"/>
        <v>5</v>
      </c>
      <c r="E172">
        <f t="shared" si="46"/>
        <v>2022</v>
      </c>
      <c r="F172" s="256">
        <v>44683</v>
      </c>
      <c r="G172" t="s">
        <v>386</v>
      </c>
      <c r="H172" t="s">
        <v>436</v>
      </c>
      <c r="I172" t="s">
        <v>471</v>
      </c>
      <c r="J172" t="s">
        <v>417</v>
      </c>
      <c r="K172" t="s">
        <v>787</v>
      </c>
      <c r="L172" t="s">
        <v>494</v>
      </c>
      <c r="M172">
        <v>417763</v>
      </c>
      <c r="N172">
        <v>417789</v>
      </c>
      <c r="O172">
        <f t="shared" si="47"/>
        <v>26</v>
      </c>
    </row>
    <row r="173" spans="1:15" x14ac:dyDescent="0.2">
      <c r="A173" s="244" t="s">
        <v>788</v>
      </c>
      <c r="B173" s="258">
        <v>43.54</v>
      </c>
      <c r="C173" s="258">
        <v>22.97</v>
      </c>
      <c r="D173">
        <f t="shared" si="45"/>
        <v>5</v>
      </c>
      <c r="E173">
        <f t="shared" si="46"/>
        <v>2022</v>
      </c>
      <c r="F173" s="256">
        <v>44683</v>
      </c>
      <c r="G173" t="s">
        <v>386</v>
      </c>
      <c r="H173" t="s">
        <v>449</v>
      </c>
      <c r="I173" t="s">
        <v>508</v>
      </c>
      <c r="J173" t="s">
        <v>432</v>
      </c>
      <c r="K173" t="s">
        <v>789</v>
      </c>
      <c r="L173" t="s">
        <v>478</v>
      </c>
      <c r="M173">
        <v>330007</v>
      </c>
      <c r="N173">
        <v>330139</v>
      </c>
      <c r="O173">
        <f t="shared" si="47"/>
        <v>132</v>
      </c>
    </row>
    <row r="174" spans="1:15" x14ac:dyDescent="0.2">
      <c r="A174" s="244" t="s">
        <v>790</v>
      </c>
      <c r="B174" s="258">
        <v>13.07</v>
      </c>
      <c r="C174" s="258">
        <v>22.98</v>
      </c>
      <c r="D174">
        <f t="shared" si="45"/>
        <v>5</v>
      </c>
      <c r="E174">
        <f t="shared" si="46"/>
        <v>2022</v>
      </c>
      <c r="F174" s="256">
        <v>44683</v>
      </c>
      <c r="G174" t="s">
        <v>386</v>
      </c>
      <c r="H174" t="s">
        <v>387</v>
      </c>
      <c r="I174" t="s">
        <v>791</v>
      </c>
      <c r="J174" t="s">
        <v>397</v>
      </c>
      <c r="K174" t="s">
        <v>792</v>
      </c>
      <c r="L174" t="s">
        <v>793</v>
      </c>
      <c r="M174">
        <v>139182</v>
      </c>
      <c r="N174">
        <v>139505</v>
      </c>
      <c r="O174">
        <f t="shared" si="47"/>
        <v>323</v>
      </c>
    </row>
    <row r="175" spans="1:15" x14ac:dyDescent="0.2">
      <c r="A175" s="244" t="s">
        <v>794</v>
      </c>
      <c r="B175" s="258">
        <v>13.07</v>
      </c>
      <c r="C175" s="258">
        <v>22.97</v>
      </c>
      <c r="D175">
        <f t="shared" si="45"/>
        <v>5</v>
      </c>
      <c r="E175">
        <f t="shared" si="46"/>
        <v>2022</v>
      </c>
      <c r="F175" s="256">
        <v>44684</v>
      </c>
      <c r="G175" t="s">
        <v>386</v>
      </c>
      <c r="H175" t="s">
        <v>486</v>
      </c>
      <c r="I175" t="s">
        <v>576</v>
      </c>
      <c r="J175" t="s">
        <v>417</v>
      </c>
      <c r="K175" t="s">
        <v>795</v>
      </c>
      <c r="L175" t="s">
        <v>486</v>
      </c>
      <c r="M175">
        <v>0</v>
      </c>
      <c r="N175">
        <v>0</v>
      </c>
      <c r="O175">
        <f t="shared" si="47"/>
        <v>0</v>
      </c>
    </row>
    <row r="176" spans="1:15" x14ac:dyDescent="0.2">
      <c r="A176" s="244" t="s">
        <v>796</v>
      </c>
      <c r="B176" s="258">
        <v>13.07</v>
      </c>
      <c r="C176" s="258">
        <v>22.97</v>
      </c>
      <c r="D176">
        <f t="shared" si="45"/>
        <v>5</v>
      </c>
      <c r="E176">
        <f t="shared" si="46"/>
        <v>2022</v>
      </c>
      <c r="F176" s="256">
        <v>44684</v>
      </c>
      <c r="G176" t="s">
        <v>386</v>
      </c>
      <c r="H176" t="s">
        <v>486</v>
      </c>
      <c r="I176" t="s">
        <v>576</v>
      </c>
      <c r="J176" t="s">
        <v>432</v>
      </c>
      <c r="K176" t="s">
        <v>795</v>
      </c>
      <c r="L176" t="s">
        <v>486</v>
      </c>
      <c r="M176">
        <v>0</v>
      </c>
      <c r="N176">
        <v>0</v>
      </c>
      <c r="O176">
        <f t="shared" si="47"/>
        <v>0</v>
      </c>
    </row>
    <row r="177" spans="1:15" x14ac:dyDescent="0.2">
      <c r="A177" s="244" t="s">
        <v>413</v>
      </c>
      <c r="B177" s="258" t="s">
        <v>414</v>
      </c>
      <c r="C177" s="258" t="s">
        <v>414</v>
      </c>
      <c r="D177">
        <f t="shared" si="45"/>
        <v>5</v>
      </c>
      <c r="E177">
        <f t="shared" si="46"/>
        <v>2022</v>
      </c>
      <c r="F177" s="256">
        <v>44684</v>
      </c>
      <c r="G177" t="s">
        <v>386</v>
      </c>
      <c r="H177" t="s">
        <v>455</v>
      </c>
      <c r="I177" t="s">
        <v>458</v>
      </c>
      <c r="J177" t="s">
        <v>417</v>
      </c>
      <c r="O177">
        <f t="shared" si="47"/>
        <v>0</v>
      </c>
    </row>
    <row r="178" spans="1:15" x14ac:dyDescent="0.2">
      <c r="A178" s="244" t="s">
        <v>797</v>
      </c>
      <c r="B178" s="258">
        <v>13.07</v>
      </c>
      <c r="C178" s="258">
        <v>22.97</v>
      </c>
      <c r="D178">
        <f t="shared" si="45"/>
        <v>5</v>
      </c>
      <c r="E178">
        <f t="shared" si="46"/>
        <v>2022</v>
      </c>
      <c r="F178" s="256">
        <v>44684</v>
      </c>
      <c r="G178" t="s">
        <v>386</v>
      </c>
      <c r="H178" t="s">
        <v>455</v>
      </c>
      <c r="I178" t="s">
        <v>429</v>
      </c>
      <c r="J178" t="s">
        <v>417</v>
      </c>
      <c r="K178" t="s">
        <v>798</v>
      </c>
      <c r="L178" t="s">
        <v>799</v>
      </c>
      <c r="M178">
        <v>355588</v>
      </c>
      <c r="N178">
        <v>355607</v>
      </c>
      <c r="O178">
        <f t="shared" si="47"/>
        <v>19</v>
      </c>
    </row>
    <row r="179" spans="1:15" x14ac:dyDescent="0.2">
      <c r="A179" s="244" t="s">
        <v>413</v>
      </c>
      <c r="B179" s="258" t="s">
        <v>414</v>
      </c>
      <c r="C179" s="258" t="s">
        <v>414</v>
      </c>
      <c r="D179">
        <f t="shared" si="45"/>
        <v>5</v>
      </c>
      <c r="E179">
        <f t="shared" si="46"/>
        <v>2022</v>
      </c>
      <c r="F179" s="256">
        <v>44684</v>
      </c>
      <c r="G179" t="s">
        <v>386</v>
      </c>
      <c r="H179" t="s">
        <v>449</v>
      </c>
      <c r="I179" t="s">
        <v>506</v>
      </c>
      <c r="J179" t="s">
        <v>432</v>
      </c>
      <c r="K179" t="s">
        <v>789</v>
      </c>
      <c r="L179" t="s">
        <v>478</v>
      </c>
      <c r="M179">
        <v>330139</v>
      </c>
      <c r="N179">
        <v>330271</v>
      </c>
      <c r="O179">
        <f t="shared" si="47"/>
        <v>132</v>
      </c>
    </row>
    <row r="180" spans="1:15" hidden="1" x14ac:dyDescent="0.2">
      <c r="A180" s="244" t="s">
        <v>800</v>
      </c>
      <c r="B180" s="258">
        <v>82.99</v>
      </c>
      <c r="C180" s="258">
        <v>24.1</v>
      </c>
      <c r="D180" s="258"/>
      <c r="E180" s="258"/>
      <c r="F180" s="256">
        <v>44685</v>
      </c>
      <c r="G180" s="262" t="s">
        <v>777</v>
      </c>
      <c r="H180" t="s">
        <v>778</v>
      </c>
      <c r="I180" t="s">
        <v>416</v>
      </c>
      <c r="J180" t="s">
        <v>432</v>
      </c>
      <c r="K180" t="s">
        <v>801</v>
      </c>
      <c r="L180" t="s">
        <v>802</v>
      </c>
      <c r="M180">
        <v>0</v>
      </c>
      <c r="N180">
        <v>0</v>
      </c>
      <c r="O180">
        <v>0</v>
      </c>
    </row>
    <row r="181" spans="1:15" x14ac:dyDescent="0.2">
      <c r="A181" s="244" t="s">
        <v>803</v>
      </c>
      <c r="B181" s="258">
        <v>43.59</v>
      </c>
      <c r="C181" s="258">
        <v>22.94</v>
      </c>
      <c r="D181">
        <f t="shared" ref="D181:D182" si="48">MONTH(F181)</f>
        <v>5</v>
      </c>
      <c r="E181">
        <f t="shared" ref="E181:E182" si="49">YEAR(F181)</f>
        <v>2022</v>
      </c>
      <c r="F181" s="256">
        <v>44685</v>
      </c>
      <c r="G181" t="s">
        <v>386</v>
      </c>
      <c r="H181" t="s">
        <v>395</v>
      </c>
      <c r="I181" t="s">
        <v>613</v>
      </c>
      <c r="J181" t="s">
        <v>432</v>
      </c>
      <c r="K181" t="s">
        <v>804</v>
      </c>
      <c r="L181" t="s">
        <v>478</v>
      </c>
      <c r="M181">
        <v>227703</v>
      </c>
      <c r="N181">
        <v>227835</v>
      </c>
      <c r="O181">
        <f t="shared" ref="O181:O244" si="50">N181-M181</f>
        <v>132</v>
      </c>
    </row>
    <row r="182" spans="1:15" x14ac:dyDescent="0.2">
      <c r="A182" s="244">
        <v>2142</v>
      </c>
      <c r="B182" s="258">
        <v>21.8</v>
      </c>
      <c r="C182" s="258">
        <v>22.94</v>
      </c>
      <c r="D182">
        <f t="shared" si="48"/>
        <v>5</v>
      </c>
      <c r="E182">
        <f t="shared" si="49"/>
        <v>2022</v>
      </c>
      <c r="F182" s="256">
        <v>44686</v>
      </c>
      <c r="G182" t="s">
        <v>386</v>
      </c>
      <c r="H182" t="s">
        <v>387</v>
      </c>
      <c r="I182" t="s">
        <v>623</v>
      </c>
      <c r="J182" t="s">
        <v>397</v>
      </c>
      <c r="K182" t="s">
        <v>805</v>
      </c>
      <c r="L182" t="s">
        <v>806</v>
      </c>
      <c r="M182">
        <v>139505</v>
      </c>
      <c r="N182">
        <v>139815</v>
      </c>
      <c r="O182">
        <f t="shared" si="50"/>
        <v>310</v>
      </c>
    </row>
    <row r="183" spans="1:15" hidden="1" x14ac:dyDescent="0.2">
      <c r="A183" s="244" t="s">
        <v>413</v>
      </c>
      <c r="B183" s="258" t="s">
        <v>414</v>
      </c>
      <c r="C183" s="258" t="s">
        <v>414</v>
      </c>
      <c r="D183" s="258"/>
      <c r="E183" s="258"/>
      <c r="F183" s="256">
        <v>44687</v>
      </c>
      <c r="G183" t="s">
        <v>414</v>
      </c>
      <c r="H183" t="s">
        <v>436</v>
      </c>
      <c r="I183" t="s">
        <v>639</v>
      </c>
      <c r="J183" t="s">
        <v>417</v>
      </c>
      <c r="K183" t="s">
        <v>807</v>
      </c>
      <c r="L183" t="s">
        <v>808</v>
      </c>
      <c r="M183">
        <v>417815</v>
      </c>
      <c r="N183">
        <v>417828</v>
      </c>
      <c r="O183">
        <f t="shared" si="50"/>
        <v>13</v>
      </c>
    </row>
    <row r="184" spans="1:15" hidden="1" x14ac:dyDescent="0.2">
      <c r="A184" s="244" t="s">
        <v>413</v>
      </c>
      <c r="B184" s="258" t="s">
        <v>414</v>
      </c>
      <c r="C184" s="258" t="s">
        <v>414</v>
      </c>
      <c r="D184" s="258"/>
      <c r="E184" s="258"/>
      <c r="F184" s="256">
        <v>44687</v>
      </c>
      <c r="G184" t="s">
        <v>414</v>
      </c>
      <c r="H184" t="s">
        <v>420</v>
      </c>
      <c r="I184" t="s">
        <v>471</v>
      </c>
      <c r="J184" t="s">
        <v>417</v>
      </c>
      <c r="K184" t="s">
        <v>809</v>
      </c>
      <c r="L184" t="s">
        <v>494</v>
      </c>
      <c r="M184">
        <v>417789</v>
      </c>
      <c r="N184">
        <v>417815</v>
      </c>
      <c r="O184">
        <f t="shared" si="50"/>
        <v>26</v>
      </c>
    </row>
    <row r="185" spans="1:15" x14ac:dyDescent="0.2">
      <c r="A185" s="244">
        <v>3230</v>
      </c>
      <c r="B185" s="258">
        <v>8.7100000000000009</v>
      </c>
      <c r="C185" s="258">
        <v>22.97</v>
      </c>
      <c r="D185">
        <f>MONTH(F185)</f>
        <v>5</v>
      </c>
      <c r="E185">
        <f>YEAR(F185)</f>
        <v>2022</v>
      </c>
      <c r="F185" s="256">
        <v>44687</v>
      </c>
      <c r="G185" t="s">
        <v>386</v>
      </c>
      <c r="H185" t="s">
        <v>395</v>
      </c>
      <c r="I185" t="s">
        <v>716</v>
      </c>
      <c r="J185" t="s">
        <v>432</v>
      </c>
      <c r="K185" t="s">
        <v>810</v>
      </c>
      <c r="L185" t="s">
        <v>478</v>
      </c>
      <c r="M185">
        <v>227835</v>
      </c>
      <c r="N185">
        <v>227973</v>
      </c>
      <c r="O185">
        <f t="shared" si="50"/>
        <v>138</v>
      </c>
    </row>
    <row r="186" spans="1:15" hidden="1" x14ac:dyDescent="0.2">
      <c r="A186" s="244" t="s">
        <v>413</v>
      </c>
      <c r="B186" s="258" t="s">
        <v>414</v>
      </c>
      <c r="C186" s="258" t="s">
        <v>414</v>
      </c>
      <c r="D186" s="258"/>
      <c r="E186" s="258"/>
      <c r="F186" s="256">
        <v>44687</v>
      </c>
      <c r="G186" t="s">
        <v>414</v>
      </c>
      <c r="H186" t="s">
        <v>455</v>
      </c>
      <c r="I186" t="s">
        <v>639</v>
      </c>
      <c r="J186" t="s">
        <v>417</v>
      </c>
      <c r="K186" t="s">
        <v>811</v>
      </c>
      <c r="L186" t="s">
        <v>812</v>
      </c>
      <c r="M186">
        <v>355626</v>
      </c>
      <c r="N186">
        <v>355645</v>
      </c>
      <c r="O186">
        <f t="shared" si="50"/>
        <v>19</v>
      </c>
    </row>
    <row r="187" spans="1:15" x14ac:dyDescent="0.2">
      <c r="A187" s="244" t="s">
        <v>413</v>
      </c>
      <c r="B187" s="258" t="s">
        <v>414</v>
      </c>
      <c r="C187" s="258" t="s">
        <v>414</v>
      </c>
      <c r="D187">
        <f t="shared" ref="D187:D192" si="51">MONTH(F187)</f>
        <v>5</v>
      </c>
      <c r="E187">
        <f t="shared" ref="E187:E192" si="52">YEAR(F187)</f>
        <v>2022</v>
      </c>
      <c r="F187" s="256">
        <v>44690</v>
      </c>
      <c r="G187" t="s">
        <v>386</v>
      </c>
      <c r="H187" t="s">
        <v>436</v>
      </c>
      <c r="I187" t="s">
        <v>813</v>
      </c>
      <c r="J187" t="s">
        <v>417</v>
      </c>
      <c r="K187" t="s">
        <v>814</v>
      </c>
      <c r="L187" t="s">
        <v>815</v>
      </c>
      <c r="M187">
        <v>417828</v>
      </c>
      <c r="N187">
        <v>417874</v>
      </c>
      <c r="O187">
        <f t="shared" si="50"/>
        <v>46</v>
      </c>
    </row>
    <row r="188" spans="1:15" x14ac:dyDescent="0.2">
      <c r="A188" s="259">
        <v>0</v>
      </c>
      <c r="B188" s="260"/>
      <c r="C188" s="260"/>
      <c r="D188">
        <f t="shared" si="51"/>
        <v>5</v>
      </c>
      <c r="E188">
        <f t="shared" si="52"/>
        <v>2022</v>
      </c>
      <c r="F188" s="261">
        <v>44690</v>
      </c>
      <c r="G188" s="262" t="s">
        <v>444</v>
      </c>
      <c r="H188" s="262" t="s">
        <v>436</v>
      </c>
      <c r="I188" s="262" t="s">
        <v>452</v>
      </c>
      <c r="J188" s="262" t="s">
        <v>417</v>
      </c>
      <c r="K188" s="262"/>
      <c r="L188" s="262"/>
      <c r="M188" s="262">
        <v>417828</v>
      </c>
      <c r="N188" s="262">
        <v>417874</v>
      </c>
      <c r="O188" s="262">
        <f t="shared" si="50"/>
        <v>46</v>
      </c>
    </row>
    <row r="189" spans="1:15" x14ac:dyDescent="0.2">
      <c r="A189" s="244">
        <v>2143</v>
      </c>
      <c r="B189" s="258">
        <v>21.77</v>
      </c>
      <c r="C189" s="258">
        <v>22.97</v>
      </c>
      <c r="D189">
        <f t="shared" si="51"/>
        <v>5</v>
      </c>
      <c r="E189">
        <f t="shared" si="52"/>
        <v>2022</v>
      </c>
      <c r="F189" s="256">
        <v>44690</v>
      </c>
      <c r="G189" t="s">
        <v>386</v>
      </c>
      <c r="H189" t="s">
        <v>445</v>
      </c>
      <c r="I189" t="s">
        <v>503</v>
      </c>
      <c r="J189" t="s">
        <v>410</v>
      </c>
      <c r="K189" t="s">
        <v>816</v>
      </c>
      <c r="L189" t="s">
        <v>602</v>
      </c>
      <c r="M189">
        <v>227973</v>
      </c>
      <c r="N189">
        <v>228111</v>
      </c>
      <c r="O189">
        <f t="shared" si="50"/>
        <v>138</v>
      </c>
    </row>
    <row r="190" spans="1:15" x14ac:dyDescent="0.2">
      <c r="A190" s="244" t="s">
        <v>413</v>
      </c>
      <c r="B190" s="258" t="s">
        <v>414</v>
      </c>
      <c r="C190" s="258" t="s">
        <v>414</v>
      </c>
      <c r="D190">
        <f t="shared" si="51"/>
        <v>5</v>
      </c>
      <c r="E190">
        <f t="shared" si="52"/>
        <v>2022</v>
      </c>
      <c r="F190" s="256">
        <v>44690</v>
      </c>
      <c r="G190" t="s">
        <v>386</v>
      </c>
      <c r="H190" t="s">
        <v>445</v>
      </c>
      <c r="I190" t="s">
        <v>648</v>
      </c>
      <c r="J190" t="s">
        <v>432</v>
      </c>
      <c r="K190" t="s">
        <v>817</v>
      </c>
      <c r="L190" t="s">
        <v>818</v>
      </c>
      <c r="M190">
        <v>228111</v>
      </c>
      <c r="N190">
        <v>228243</v>
      </c>
      <c r="O190">
        <f t="shared" si="50"/>
        <v>132</v>
      </c>
    </row>
    <row r="191" spans="1:15" x14ac:dyDescent="0.2">
      <c r="A191" s="244" t="s">
        <v>819</v>
      </c>
      <c r="B191" s="264">
        <v>43.5</v>
      </c>
      <c r="C191" s="258">
        <v>22.97</v>
      </c>
      <c r="D191">
        <f t="shared" si="51"/>
        <v>5</v>
      </c>
      <c r="E191">
        <f t="shared" si="52"/>
        <v>2022</v>
      </c>
      <c r="F191" s="256">
        <v>44690</v>
      </c>
      <c r="G191" t="s">
        <v>386</v>
      </c>
      <c r="H191" t="s">
        <v>449</v>
      </c>
      <c r="I191" t="s">
        <v>820</v>
      </c>
      <c r="J191" t="s">
        <v>432</v>
      </c>
      <c r="K191" t="s">
        <v>821</v>
      </c>
      <c r="L191" t="s">
        <v>478</v>
      </c>
      <c r="M191">
        <v>330271</v>
      </c>
      <c r="N191">
        <v>330426</v>
      </c>
      <c r="O191">
        <f t="shared" si="50"/>
        <v>155</v>
      </c>
    </row>
    <row r="192" spans="1:15" x14ac:dyDescent="0.2">
      <c r="A192" s="244">
        <v>2145</v>
      </c>
      <c r="B192" s="258">
        <v>21.78</v>
      </c>
      <c r="C192" s="258">
        <v>22.97</v>
      </c>
      <c r="D192">
        <f t="shared" si="51"/>
        <v>5</v>
      </c>
      <c r="E192">
        <f t="shared" si="52"/>
        <v>2022</v>
      </c>
      <c r="F192" s="256">
        <v>44691</v>
      </c>
      <c r="G192" t="s">
        <v>386</v>
      </c>
      <c r="H192" t="s">
        <v>387</v>
      </c>
      <c r="I192" t="s">
        <v>401</v>
      </c>
      <c r="J192" t="s">
        <v>691</v>
      </c>
      <c r="K192" t="s">
        <v>822</v>
      </c>
      <c r="L192" t="s">
        <v>756</v>
      </c>
      <c r="M192">
        <v>139815</v>
      </c>
      <c r="N192">
        <v>140110</v>
      </c>
      <c r="O192">
        <f t="shared" si="50"/>
        <v>295</v>
      </c>
    </row>
    <row r="193" spans="1:15" hidden="1" x14ac:dyDescent="0.2">
      <c r="A193" s="244" t="s">
        <v>413</v>
      </c>
      <c r="B193" s="258" t="s">
        <v>414</v>
      </c>
      <c r="C193" s="258" t="s">
        <v>414</v>
      </c>
      <c r="D193" s="258"/>
      <c r="E193" s="258"/>
      <c r="F193" s="256">
        <v>44692</v>
      </c>
      <c r="G193" t="s">
        <v>414</v>
      </c>
      <c r="H193" t="s">
        <v>482</v>
      </c>
      <c r="I193" t="s">
        <v>639</v>
      </c>
      <c r="J193" t="s">
        <v>437</v>
      </c>
      <c r="K193" t="s">
        <v>823</v>
      </c>
      <c r="L193" t="s">
        <v>808</v>
      </c>
      <c r="M193">
        <v>310917</v>
      </c>
      <c r="N193">
        <v>310947</v>
      </c>
      <c r="O193">
        <f t="shared" si="50"/>
        <v>30</v>
      </c>
    </row>
    <row r="194" spans="1:15" hidden="1" x14ac:dyDescent="0.2">
      <c r="A194" s="244" t="s">
        <v>413</v>
      </c>
      <c r="B194" s="258" t="s">
        <v>414</v>
      </c>
      <c r="C194" s="258" t="s">
        <v>414</v>
      </c>
      <c r="D194" s="258"/>
      <c r="E194" s="258"/>
      <c r="F194" s="256">
        <v>44692</v>
      </c>
      <c r="G194" t="s">
        <v>414</v>
      </c>
      <c r="H194" t="s">
        <v>449</v>
      </c>
      <c r="I194" t="s">
        <v>522</v>
      </c>
      <c r="J194" t="s">
        <v>432</v>
      </c>
      <c r="K194" t="s">
        <v>824</v>
      </c>
      <c r="L194" t="s">
        <v>478</v>
      </c>
      <c r="M194">
        <v>330426</v>
      </c>
      <c r="N194">
        <v>330571</v>
      </c>
      <c r="O194">
        <f t="shared" si="50"/>
        <v>145</v>
      </c>
    </row>
    <row r="195" spans="1:15" x14ac:dyDescent="0.2">
      <c r="A195" s="244">
        <v>2144</v>
      </c>
      <c r="B195" s="258">
        <v>21.78</v>
      </c>
      <c r="C195" s="258">
        <v>22.97</v>
      </c>
      <c r="D195">
        <f>MONTH(F195)</f>
        <v>5</v>
      </c>
      <c r="E195">
        <f>YEAR(F195)</f>
        <v>2022</v>
      </c>
      <c r="F195" s="256">
        <v>44692</v>
      </c>
      <c r="G195" t="s">
        <v>386</v>
      </c>
      <c r="H195" t="s">
        <v>387</v>
      </c>
      <c r="I195" t="s">
        <v>563</v>
      </c>
      <c r="J195" t="s">
        <v>397</v>
      </c>
      <c r="K195" t="s">
        <v>825</v>
      </c>
      <c r="L195" t="s">
        <v>826</v>
      </c>
      <c r="M195">
        <v>140110</v>
      </c>
      <c r="N195">
        <v>140392</v>
      </c>
      <c r="O195">
        <f t="shared" si="50"/>
        <v>282</v>
      </c>
    </row>
    <row r="196" spans="1:15" hidden="1" x14ac:dyDescent="0.2">
      <c r="A196" s="244" t="s">
        <v>413</v>
      </c>
      <c r="B196" s="258" t="s">
        <v>414</v>
      </c>
      <c r="C196" s="258" t="s">
        <v>414</v>
      </c>
      <c r="D196" s="258"/>
      <c r="E196" s="258"/>
      <c r="F196" s="256">
        <v>44693</v>
      </c>
      <c r="G196" t="s">
        <v>414</v>
      </c>
      <c r="H196" t="s">
        <v>436</v>
      </c>
      <c r="I196" t="s">
        <v>471</v>
      </c>
      <c r="J196" t="s">
        <v>417</v>
      </c>
      <c r="K196" t="s">
        <v>827</v>
      </c>
      <c r="L196" t="s">
        <v>494</v>
      </c>
      <c r="M196">
        <v>417874</v>
      </c>
      <c r="N196">
        <v>417904</v>
      </c>
      <c r="O196">
        <f t="shared" si="50"/>
        <v>30</v>
      </c>
    </row>
    <row r="197" spans="1:15" x14ac:dyDescent="0.2">
      <c r="A197" s="244" t="s">
        <v>828</v>
      </c>
      <c r="B197" s="258">
        <v>30.5</v>
      </c>
      <c r="C197" s="258">
        <v>22.97</v>
      </c>
      <c r="D197">
        <f>MONTH(F197)</f>
        <v>5</v>
      </c>
      <c r="E197">
        <f>YEAR(F197)</f>
        <v>2022</v>
      </c>
      <c r="F197" s="256">
        <v>44693</v>
      </c>
      <c r="G197" t="s">
        <v>386</v>
      </c>
      <c r="H197" t="s">
        <v>445</v>
      </c>
      <c r="I197" t="s">
        <v>522</v>
      </c>
      <c r="J197" t="s">
        <v>829</v>
      </c>
      <c r="K197" t="s">
        <v>830</v>
      </c>
      <c r="L197" t="s">
        <v>646</v>
      </c>
      <c r="M197">
        <v>228243</v>
      </c>
      <c r="N197">
        <v>228454</v>
      </c>
      <c r="O197">
        <f t="shared" si="50"/>
        <v>211</v>
      </c>
    </row>
    <row r="198" spans="1:15" hidden="1" x14ac:dyDescent="0.2">
      <c r="A198" s="244" t="s">
        <v>413</v>
      </c>
      <c r="B198" s="258" t="s">
        <v>414</v>
      </c>
      <c r="C198" s="258" t="s">
        <v>414</v>
      </c>
      <c r="D198" s="258"/>
      <c r="E198" s="258"/>
      <c r="F198" s="256">
        <v>44693</v>
      </c>
      <c r="G198" t="s">
        <v>414</v>
      </c>
      <c r="H198" t="s">
        <v>449</v>
      </c>
      <c r="I198" t="s">
        <v>595</v>
      </c>
      <c r="J198" t="s">
        <v>432</v>
      </c>
      <c r="K198" t="s">
        <v>831</v>
      </c>
      <c r="L198" t="s">
        <v>602</v>
      </c>
      <c r="M198">
        <v>330571</v>
      </c>
      <c r="N198">
        <v>330704</v>
      </c>
      <c r="O198">
        <f t="shared" si="50"/>
        <v>133</v>
      </c>
    </row>
    <row r="199" spans="1:15" hidden="1" x14ac:dyDescent="0.2">
      <c r="A199" s="244" t="s">
        <v>413</v>
      </c>
      <c r="B199" s="258" t="s">
        <v>414</v>
      </c>
      <c r="C199" s="258" t="s">
        <v>414</v>
      </c>
      <c r="D199" s="258"/>
      <c r="E199" s="258"/>
      <c r="F199" s="256">
        <v>44694</v>
      </c>
      <c r="G199" t="s">
        <v>414</v>
      </c>
      <c r="H199" t="s">
        <v>482</v>
      </c>
      <c r="I199" t="s">
        <v>813</v>
      </c>
      <c r="J199" t="s">
        <v>417</v>
      </c>
      <c r="K199" t="s">
        <v>832</v>
      </c>
      <c r="L199" t="s">
        <v>808</v>
      </c>
      <c r="M199">
        <v>310947</v>
      </c>
      <c r="N199">
        <v>310965</v>
      </c>
      <c r="O199">
        <f t="shared" si="50"/>
        <v>18</v>
      </c>
    </row>
    <row r="200" spans="1:15" x14ac:dyDescent="0.2">
      <c r="A200" s="244">
        <v>3240</v>
      </c>
      <c r="B200" s="258">
        <v>8.7100000000000009</v>
      </c>
      <c r="C200" s="258">
        <v>22.97</v>
      </c>
      <c r="D200">
        <f t="shared" ref="D200:D201" si="53">MONTH(F200)</f>
        <v>5</v>
      </c>
      <c r="E200">
        <f t="shared" ref="E200:E201" si="54">YEAR(F200)</f>
        <v>2022</v>
      </c>
      <c r="F200" s="256">
        <v>44694</v>
      </c>
      <c r="G200" t="s">
        <v>386</v>
      </c>
      <c r="H200" t="s">
        <v>445</v>
      </c>
      <c r="I200" t="s">
        <v>716</v>
      </c>
      <c r="J200" t="s">
        <v>432</v>
      </c>
      <c r="K200" t="s">
        <v>833</v>
      </c>
      <c r="L200" t="s">
        <v>478</v>
      </c>
      <c r="M200">
        <v>228454</v>
      </c>
      <c r="N200">
        <v>228592</v>
      </c>
      <c r="O200">
        <f t="shared" si="50"/>
        <v>138</v>
      </c>
    </row>
    <row r="201" spans="1:15" x14ac:dyDescent="0.2">
      <c r="A201" s="244">
        <v>2148</v>
      </c>
      <c r="B201" s="258">
        <v>21.77</v>
      </c>
      <c r="C201" s="258">
        <v>22.97</v>
      </c>
      <c r="D201">
        <f t="shared" si="53"/>
        <v>5</v>
      </c>
      <c r="E201">
        <f t="shared" si="54"/>
        <v>2022</v>
      </c>
      <c r="F201" s="256">
        <v>44694</v>
      </c>
      <c r="G201" t="s">
        <v>386</v>
      </c>
      <c r="H201" t="s">
        <v>445</v>
      </c>
      <c r="I201" t="s">
        <v>396</v>
      </c>
      <c r="J201" t="s">
        <v>732</v>
      </c>
      <c r="K201" t="s">
        <v>834</v>
      </c>
      <c r="L201" t="s">
        <v>835</v>
      </c>
      <c r="M201">
        <v>228592</v>
      </c>
      <c r="N201">
        <v>228777</v>
      </c>
      <c r="O201">
        <f t="shared" si="50"/>
        <v>185</v>
      </c>
    </row>
    <row r="202" spans="1:15" hidden="1" x14ac:dyDescent="0.2">
      <c r="A202" s="244" t="s">
        <v>413</v>
      </c>
      <c r="B202" s="258" t="s">
        <v>414</v>
      </c>
      <c r="C202" s="258" t="s">
        <v>414</v>
      </c>
      <c r="D202" s="258"/>
      <c r="E202" s="258"/>
      <c r="F202" s="256">
        <v>44694</v>
      </c>
      <c r="G202" t="s">
        <v>414</v>
      </c>
      <c r="H202" t="s">
        <v>455</v>
      </c>
      <c r="I202" t="s">
        <v>429</v>
      </c>
      <c r="J202" t="s">
        <v>417</v>
      </c>
      <c r="K202" t="s">
        <v>836</v>
      </c>
      <c r="L202" t="s">
        <v>837</v>
      </c>
      <c r="M202">
        <v>355645</v>
      </c>
      <c r="N202">
        <v>355677</v>
      </c>
      <c r="O202">
        <f t="shared" si="50"/>
        <v>32</v>
      </c>
    </row>
    <row r="203" spans="1:15" x14ac:dyDescent="0.2">
      <c r="A203" s="244" t="s">
        <v>413</v>
      </c>
      <c r="B203" s="258" t="s">
        <v>414</v>
      </c>
      <c r="C203" s="258" t="s">
        <v>414</v>
      </c>
      <c r="D203">
        <f t="shared" ref="D203:D205" si="55">MONTH(F203)</f>
        <v>5</v>
      </c>
      <c r="E203">
        <f t="shared" ref="E203:E205" si="56">YEAR(F203)</f>
        <v>2022</v>
      </c>
      <c r="F203" s="256">
        <v>44694</v>
      </c>
      <c r="G203" t="s">
        <v>444</v>
      </c>
      <c r="H203" t="s">
        <v>449</v>
      </c>
      <c r="I203" t="s">
        <v>639</v>
      </c>
      <c r="J203" t="s">
        <v>417</v>
      </c>
      <c r="K203" t="s">
        <v>838</v>
      </c>
      <c r="L203" t="s">
        <v>839</v>
      </c>
      <c r="M203">
        <v>330704</v>
      </c>
      <c r="N203">
        <v>330747</v>
      </c>
      <c r="O203">
        <f t="shared" si="50"/>
        <v>43</v>
      </c>
    </row>
    <row r="204" spans="1:15" x14ac:dyDescent="0.2">
      <c r="A204" s="244">
        <v>2147</v>
      </c>
      <c r="B204" s="258">
        <v>21.78</v>
      </c>
      <c r="C204" s="258">
        <v>22.97</v>
      </c>
      <c r="D204">
        <f t="shared" si="55"/>
        <v>5</v>
      </c>
      <c r="E204">
        <f t="shared" si="56"/>
        <v>2022</v>
      </c>
      <c r="F204" s="256">
        <v>44694</v>
      </c>
      <c r="G204" t="s">
        <v>386</v>
      </c>
      <c r="H204" t="s">
        <v>387</v>
      </c>
      <c r="I204" t="s">
        <v>655</v>
      </c>
      <c r="J204" t="s">
        <v>397</v>
      </c>
      <c r="K204" t="s">
        <v>840</v>
      </c>
      <c r="L204" t="s">
        <v>841</v>
      </c>
      <c r="M204">
        <v>140392</v>
      </c>
      <c r="N204">
        <v>140712</v>
      </c>
      <c r="O204">
        <f t="shared" si="50"/>
        <v>320</v>
      </c>
    </row>
    <row r="205" spans="1:15" x14ac:dyDescent="0.2">
      <c r="A205" s="244" t="s">
        <v>842</v>
      </c>
      <c r="B205" s="258">
        <v>43.54</v>
      </c>
      <c r="C205" s="258">
        <v>22.97</v>
      </c>
      <c r="D205">
        <f t="shared" si="55"/>
        <v>5</v>
      </c>
      <c r="E205">
        <f t="shared" si="56"/>
        <v>2022</v>
      </c>
      <c r="F205" s="256">
        <v>44697</v>
      </c>
      <c r="G205" t="s">
        <v>386</v>
      </c>
      <c r="H205" t="s">
        <v>449</v>
      </c>
      <c r="I205" t="s">
        <v>508</v>
      </c>
      <c r="J205" t="s">
        <v>432</v>
      </c>
      <c r="K205" t="s">
        <v>843</v>
      </c>
      <c r="L205" t="s">
        <v>478</v>
      </c>
      <c r="M205">
        <v>330747</v>
      </c>
      <c r="N205">
        <v>330892</v>
      </c>
      <c r="O205">
        <f t="shared" si="50"/>
        <v>145</v>
      </c>
    </row>
    <row r="206" spans="1:15" hidden="1" x14ac:dyDescent="0.2">
      <c r="A206" s="244" t="s">
        <v>413</v>
      </c>
      <c r="B206" s="258" t="s">
        <v>414</v>
      </c>
      <c r="C206" s="258" t="s">
        <v>414</v>
      </c>
      <c r="D206" s="258"/>
      <c r="E206" s="258"/>
      <c r="F206" s="256">
        <v>44698</v>
      </c>
      <c r="G206" t="s">
        <v>414</v>
      </c>
      <c r="H206" t="s">
        <v>436</v>
      </c>
      <c r="I206" t="s">
        <v>471</v>
      </c>
      <c r="J206" t="s">
        <v>417</v>
      </c>
      <c r="K206" t="s">
        <v>844</v>
      </c>
      <c r="L206" t="s">
        <v>494</v>
      </c>
      <c r="M206">
        <v>417904</v>
      </c>
      <c r="N206">
        <v>417928</v>
      </c>
      <c r="O206">
        <f t="shared" si="50"/>
        <v>24</v>
      </c>
    </row>
    <row r="207" spans="1:15" hidden="1" x14ac:dyDescent="0.2">
      <c r="A207" s="244" t="s">
        <v>413</v>
      </c>
      <c r="B207" s="258" t="s">
        <v>414</v>
      </c>
      <c r="C207" s="258" t="s">
        <v>414</v>
      </c>
      <c r="D207" s="258"/>
      <c r="E207" s="258"/>
      <c r="F207" s="256">
        <v>44698</v>
      </c>
      <c r="G207" t="s">
        <v>414</v>
      </c>
      <c r="H207" t="s">
        <v>449</v>
      </c>
      <c r="I207" t="s">
        <v>506</v>
      </c>
      <c r="J207" t="s">
        <v>432</v>
      </c>
      <c r="K207" t="s">
        <v>845</v>
      </c>
      <c r="L207" t="s">
        <v>478</v>
      </c>
      <c r="M207">
        <v>330892</v>
      </c>
      <c r="N207">
        <v>331025</v>
      </c>
      <c r="O207">
        <f t="shared" si="50"/>
        <v>133</v>
      </c>
    </row>
    <row r="208" spans="1:15" hidden="1" x14ac:dyDescent="0.2">
      <c r="A208" s="244">
        <v>2153</v>
      </c>
      <c r="B208" s="258">
        <v>20.75</v>
      </c>
      <c r="C208" s="258">
        <v>24.1</v>
      </c>
      <c r="D208" s="258"/>
      <c r="E208" s="258"/>
      <c r="F208" s="256">
        <v>44699</v>
      </c>
      <c r="G208" s="262" t="s">
        <v>574</v>
      </c>
      <c r="H208" t="s">
        <v>778</v>
      </c>
      <c r="I208" t="s">
        <v>416</v>
      </c>
      <c r="J208" t="s">
        <v>712</v>
      </c>
      <c r="K208" t="s">
        <v>846</v>
      </c>
      <c r="L208" t="s">
        <v>847</v>
      </c>
      <c r="M208">
        <v>0</v>
      </c>
      <c r="N208">
        <v>0</v>
      </c>
      <c r="O208">
        <f t="shared" si="50"/>
        <v>0</v>
      </c>
    </row>
    <row r="209" spans="1:15" x14ac:dyDescent="0.2">
      <c r="A209" s="244" t="s">
        <v>848</v>
      </c>
      <c r="B209" s="258">
        <v>13.08</v>
      </c>
      <c r="C209" s="258">
        <v>22.97</v>
      </c>
      <c r="D209">
        <f t="shared" ref="D209:D215" si="57">MONTH(F209)</f>
        <v>5</v>
      </c>
      <c r="E209">
        <f t="shared" ref="E209:E215" si="58">YEAR(F209)</f>
        <v>2022</v>
      </c>
      <c r="F209" s="256">
        <v>44699</v>
      </c>
      <c r="G209" t="s">
        <v>444</v>
      </c>
      <c r="H209" t="s">
        <v>455</v>
      </c>
      <c r="I209" t="s">
        <v>429</v>
      </c>
      <c r="J209" t="s">
        <v>417</v>
      </c>
      <c r="K209" t="s">
        <v>849</v>
      </c>
      <c r="L209" t="s">
        <v>850</v>
      </c>
      <c r="M209">
        <v>355677</v>
      </c>
      <c r="N209">
        <v>355696</v>
      </c>
      <c r="O209">
        <f t="shared" si="50"/>
        <v>19</v>
      </c>
    </row>
    <row r="210" spans="1:15" x14ac:dyDescent="0.2">
      <c r="A210" s="244" t="s">
        <v>851</v>
      </c>
      <c r="B210" s="264">
        <f>1000/22.97</f>
        <v>43.535045711797999</v>
      </c>
      <c r="C210" s="258">
        <v>22.97</v>
      </c>
      <c r="D210">
        <f t="shared" si="57"/>
        <v>5</v>
      </c>
      <c r="E210">
        <f t="shared" si="58"/>
        <v>2022</v>
      </c>
      <c r="F210" s="256">
        <v>44699</v>
      </c>
      <c r="G210" t="s">
        <v>444</v>
      </c>
      <c r="H210" t="s">
        <v>449</v>
      </c>
      <c r="I210" t="s">
        <v>613</v>
      </c>
      <c r="J210" t="s">
        <v>432</v>
      </c>
      <c r="K210" t="s">
        <v>852</v>
      </c>
      <c r="L210" t="s">
        <v>478</v>
      </c>
      <c r="M210">
        <v>331025</v>
      </c>
      <c r="N210">
        <v>331157</v>
      </c>
      <c r="O210">
        <f t="shared" si="50"/>
        <v>132</v>
      </c>
    </row>
    <row r="211" spans="1:15" x14ac:dyDescent="0.2">
      <c r="A211" s="244">
        <v>2154</v>
      </c>
      <c r="B211" s="258">
        <v>21.78</v>
      </c>
      <c r="C211" s="258">
        <v>22.97</v>
      </c>
      <c r="D211">
        <f t="shared" si="57"/>
        <v>5</v>
      </c>
      <c r="E211">
        <f t="shared" si="58"/>
        <v>2022</v>
      </c>
      <c r="F211" s="256">
        <v>44699</v>
      </c>
      <c r="G211" t="s">
        <v>444</v>
      </c>
      <c r="H211" t="s">
        <v>387</v>
      </c>
      <c r="I211" t="s">
        <v>401</v>
      </c>
      <c r="J211" t="s">
        <v>691</v>
      </c>
      <c r="K211" t="s">
        <v>853</v>
      </c>
      <c r="L211" t="s">
        <v>854</v>
      </c>
      <c r="M211">
        <v>140712</v>
      </c>
      <c r="N211">
        <v>141022</v>
      </c>
      <c r="O211">
        <f t="shared" si="50"/>
        <v>310</v>
      </c>
    </row>
    <row r="212" spans="1:15" x14ac:dyDescent="0.2">
      <c r="A212" s="244">
        <v>2161</v>
      </c>
      <c r="B212" s="258">
        <v>21.78</v>
      </c>
      <c r="C212" s="258">
        <v>22.97</v>
      </c>
      <c r="D212">
        <f t="shared" si="57"/>
        <v>5</v>
      </c>
      <c r="E212">
        <f t="shared" si="58"/>
        <v>2022</v>
      </c>
      <c r="F212" s="256">
        <v>44700</v>
      </c>
      <c r="G212" t="s">
        <v>386</v>
      </c>
      <c r="H212" t="s">
        <v>436</v>
      </c>
      <c r="I212" t="s">
        <v>452</v>
      </c>
      <c r="J212" t="s">
        <v>437</v>
      </c>
      <c r="K212" t="s">
        <v>855</v>
      </c>
      <c r="L212" t="s">
        <v>494</v>
      </c>
      <c r="M212">
        <v>417928</v>
      </c>
      <c r="N212">
        <v>417953</v>
      </c>
      <c r="O212">
        <f t="shared" si="50"/>
        <v>25</v>
      </c>
    </row>
    <row r="213" spans="1:15" x14ac:dyDescent="0.2">
      <c r="A213" s="244">
        <v>2162</v>
      </c>
      <c r="B213" s="258"/>
      <c r="C213" s="258"/>
      <c r="D213">
        <f t="shared" si="57"/>
        <v>5</v>
      </c>
      <c r="E213">
        <f t="shared" si="58"/>
        <v>2022</v>
      </c>
      <c r="F213" s="256">
        <v>44700</v>
      </c>
      <c r="G213" t="s">
        <v>386</v>
      </c>
      <c r="H213" t="s">
        <v>482</v>
      </c>
      <c r="I213" t="s">
        <v>639</v>
      </c>
      <c r="J213" t="s">
        <v>417</v>
      </c>
      <c r="K213" t="s">
        <v>856</v>
      </c>
      <c r="L213" t="s">
        <v>484</v>
      </c>
      <c r="M213">
        <v>310965.90000000002</v>
      </c>
      <c r="N213">
        <v>310985.3</v>
      </c>
      <c r="O213">
        <f t="shared" si="50"/>
        <v>19.399999999965075</v>
      </c>
    </row>
    <row r="214" spans="1:15" x14ac:dyDescent="0.2">
      <c r="A214" s="244" t="s">
        <v>857</v>
      </c>
      <c r="B214" s="258">
        <v>13.06</v>
      </c>
      <c r="C214" s="258">
        <v>22.97</v>
      </c>
      <c r="D214">
        <f t="shared" si="57"/>
        <v>5</v>
      </c>
      <c r="E214">
        <f t="shared" si="58"/>
        <v>2022</v>
      </c>
      <c r="F214" s="256">
        <v>44700</v>
      </c>
      <c r="G214" t="s">
        <v>386</v>
      </c>
      <c r="H214" t="s">
        <v>486</v>
      </c>
      <c r="I214" t="s">
        <v>639</v>
      </c>
      <c r="J214" t="s">
        <v>417</v>
      </c>
      <c r="K214" t="s">
        <v>858</v>
      </c>
      <c r="L214" t="s">
        <v>486</v>
      </c>
      <c r="M214">
        <v>0</v>
      </c>
      <c r="N214">
        <v>0</v>
      </c>
      <c r="O214">
        <f t="shared" si="50"/>
        <v>0</v>
      </c>
    </row>
    <row r="215" spans="1:15" x14ac:dyDescent="0.2">
      <c r="A215" s="244" t="s">
        <v>859</v>
      </c>
      <c r="B215" s="258">
        <v>13.06</v>
      </c>
      <c r="C215" s="258">
        <v>22.97</v>
      </c>
      <c r="D215">
        <f t="shared" si="57"/>
        <v>5</v>
      </c>
      <c r="E215">
        <f t="shared" si="58"/>
        <v>2022</v>
      </c>
      <c r="F215" s="256">
        <v>44700</v>
      </c>
      <c r="G215" t="s">
        <v>386</v>
      </c>
      <c r="H215" t="s">
        <v>486</v>
      </c>
      <c r="I215" t="s">
        <v>639</v>
      </c>
      <c r="J215" t="s">
        <v>417</v>
      </c>
      <c r="K215" t="s">
        <v>860</v>
      </c>
      <c r="L215" t="s">
        <v>486</v>
      </c>
      <c r="M215">
        <v>0</v>
      </c>
      <c r="N215">
        <v>0</v>
      </c>
      <c r="O215">
        <f t="shared" si="50"/>
        <v>0</v>
      </c>
    </row>
    <row r="216" spans="1:15" hidden="1" x14ac:dyDescent="0.2">
      <c r="A216" s="244" t="s">
        <v>413</v>
      </c>
      <c r="B216" s="258" t="s">
        <v>414</v>
      </c>
      <c r="C216" s="258" t="s">
        <v>414</v>
      </c>
      <c r="D216" s="258"/>
      <c r="E216" s="258"/>
      <c r="F216" s="256">
        <v>44700</v>
      </c>
      <c r="G216" t="s">
        <v>414</v>
      </c>
      <c r="H216" t="s">
        <v>449</v>
      </c>
      <c r="I216" t="s">
        <v>595</v>
      </c>
      <c r="J216" t="s">
        <v>432</v>
      </c>
      <c r="K216" t="s">
        <v>861</v>
      </c>
      <c r="L216" t="s">
        <v>478</v>
      </c>
      <c r="M216">
        <v>331157</v>
      </c>
      <c r="N216">
        <v>331295</v>
      </c>
      <c r="O216">
        <f t="shared" si="50"/>
        <v>138</v>
      </c>
    </row>
    <row r="217" spans="1:15" x14ac:dyDescent="0.2">
      <c r="A217" s="244" t="s">
        <v>413</v>
      </c>
      <c r="B217" s="258" t="s">
        <v>414</v>
      </c>
      <c r="C217" s="258" t="s">
        <v>414</v>
      </c>
      <c r="D217">
        <f>MONTH(F217)</f>
        <v>5</v>
      </c>
      <c r="E217">
        <f>YEAR(F217)</f>
        <v>2022</v>
      </c>
      <c r="F217" s="256">
        <v>44701</v>
      </c>
      <c r="G217" t="s">
        <v>386</v>
      </c>
      <c r="H217" t="s">
        <v>436</v>
      </c>
      <c r="I217" t="s">
        <v>429</v>
      </c>
      <c r="J217" t="s">
        <v>417</v>
      </c>
      <c r="K217" t="s">
        <v>862</v>
      </c>
      <c r="L217" t="s">
        <v>863</v>
      </c>
      <c r="M217">
        <v>417953</v>
      </c>
      <c r="N217">
        <v>417983</v>
      </c>
      <c r="O217">
        <f t="shared" si="50"/>
        <v>30</v>
      </c>
    </row>
    <row r="218" spans="1:15" hidden="1" x14ac:dyDescent="0.2">
      <c r="A218" s="244">
        <v>2156</v>
      </c>
      <c r="B218" s="258">
        <v>21.78</v>
      </c>
      <c r="C218" s="258">
        <v>22.97</v>
      </c>
      <c r="D218" s="258"/>
      <c r="E218" s="258"/>
      <c r="F218" s="256">
        <v>44701</v>
      </c>
      <c r="G218" s="262" t="s">
        <v>777</v>
      </c>
      <c r="H218" t="s">
        <v>778</v>
      </c>
      <c r="I218" t="s">
        <v>416</v>
      </c>
      <c r="J218" t="s">
        <v>864</v>
      </c>
      <c r="K218" t="s">
        <v>865</v>
      </c>
      <c r="L218" t="s">
        <v>847</v>
      </c>
      <c r="M218">
        <v>0</v>
      </c>
      <c r="N218">
        <v>0</v>
      </c>
      <c r="O218">
        <f t="shared" si="50"/>
        <v>0</v>
      </c>
    </row>
    <row r="219" spans="1:15" x14ac:dyDescent="0.2">
      <c r="A219" s="244">
        <v>3244</v>
      </c>
      <c r="B219" s="258">
        <v>8.61</v>
      </c>
      <c r="C219" s="258">
        <v>23.24</v>
      </c>
      <c r="D219">
        <f t="shared" ref="D219:D222" si="59">MONTH(F219)</f>
        <v>5</v>
      </c>
      <c r="E219">
        <f t="shared" ref="E219:E222" si="60">YEAR(F219)</f>
        <v>2022</v>
      </c>
      <c r="F219" s="256">
        <v>44701</v>
      </c>
      <c r="G219" t="s">
        <v>386</v>
      </c>
      <c r="H219" t="s">
        <v>445</v>
      </c>
      <c r="I219" t="s">
        <v>716</v>
      </c>
      <c r="J219" t="s">
        <v>432</v>
      </c>
      <c r="K219" t="s">
        <v>866</v>
      </c>
      <c r="L219" t="s">
        <v>478</v>
      </c>
      <c r="M219">
        <v>228777</v>
      </c>
      <c r="N219">
        <v>228910</v>
      </c>
      <c r="O219">
        <f t="shared" si="50"/>
        <v>133</v>
      </c>
    </row>
    <row r="220" spans="1:15" x14ac:dyDescent="0.2">
      <c r="A220" s="244">
        <v>2164</v>
      </c>
      <c r="B220" s="258">
        <v>21.77</v>
      </c>
      <c r="C220" s="258">
        <v>22.97</v>
      </c>
      <c r="D220">
        <f t="shared" si="59"/>
        <v>5</v>
      </c>
      <c r="E220">
        <f t="shared" si="60"/>
        <v>2022</v>
      </c>
      <c r="F220" s="256">
        <v>44701</v>
      </c>
      <c r="G220" t="s">
        <v>386</v>
      </c>
      <c r="H220" t="s">
        <v>387</v>
      </c>
      <c r="I220" t="s">
        <v>623</v>
      </c>
      <c r="J220" t="s">
        <v>397</v>
      </c>
      <c r="K220" t="s">
        <v>867</v>
      </c>
      <c r="L220" t="s">
        <v>868</v>
      </c>
      <c r="M220">
        <v>141022</v>
      </c>
      <c r="N220">
        <v>141349</v>
      </c>
      <c r="O220">
        <f t="shared" si="50"/>
        <v>327</v>
      </c>
    </row>
    <row r="221" spans="1:15" x14ac:dyDescent="0.2">
      <c r="A221" s="244" t="s">
        <v>869</v>
      </c>
      <c r="B221" s="258">
        <v>17.399999999999999</v>
      </c>
      <c r="C221" s="258">
        <v>22.97</v>
      </c>
      <c r="D221">
        <f t="shared" si="59"/>
        <v>5</v>
      </c>
      <c r="E221">
        <f t="shared" si="60"/>
        <v>2022</v>
      </c>
      <c r="F221" s="256">
        <v>44704</v>
      </c>
      <c r="G221" t="s">
        <v>386</v>
      </c>
      <c r="H221" t="s">
        <v>445</v>
      </c>
      <c r="I221" t="s">
        <v>655</v>
      </c>
      <c r="J221" t="s">
        <v>732</v>
      </c>
      <c r="K221" t="s">
        <v>870</v>
      </c>
      <c r="L221" t="s">
        <v>871</v>
      </c>
      <c r="M221">
        <v>228910</v>
      </c>
      <c r="N221">
        <v>229094</v>
      </c>
      <c r="O221">
        <f t="shared" si="50"/>
        <v>184</v>
      </c>
    </row>
    <row r="222" spans="1:15" x14ac:dyDescent="0.2">
      <c r="A222" s="244">
        <v>2165</v>
      </c>
      <c r="B222" s="258">
        <v>21.77</v>
      </c>
      <c r="C222" s="258">
        <v>22.97</v>
      </c>
      <c r="D222">
        <f t="shared" si="59"/>
        <v>5</v>
      </c>
      <c r="E222">
        <f t="shared" si="60"/>
        <v>2022</v>
      </c>
      <c r="F222" s="256">
        <v>44704</v>
      </c>
      <c r="G222" t="s">
        <v>386</v>
      </c>
      <c r="H222" t="s">
        <v>387</v>
      </c>
      <c r="I222" t="s">
        <v>401</v>
      </c>
      <c r="J222" t="s">
        <v>397</v>
      </c>
      <c r="K222" t="s">
        <v>872</v>
      </c>
      <c r="L222" t="s">
        <v>756</v>
      </c>
      <c r="M222">
        <v>141349</v>
      </c>
      <c r="N222">
        <v>141634</v>
      </c>
      <c r="O222">
        <f t="shared" si="50"/>
        <v>285</v>
      </c>
    </row>
    <row r="223" spans="1:15" hidden="1" x14ac:dyDescent="0.2">
      <c r="A223" s="244" t="s">
        <v>413</v>
      </c>
      <c r="B223" s="258" t="s">
        <v>414</v>
      </c>
      <c r="C223" s="258" t="s">
        <v>414</v>
      </c>
      <c r="D223" s="258"/>
      <c r="E223" s="258"/>
      <c r="F223" s="256">
        <v>44705</v>
      </c>
      <c r="G223" t="s">
        <v>414</v>
      </c>
      <c r="H223" t="s">
        <v>436</v>
      </c>
      <c r="I223" t="s">
        <v>873</v>
      </c>
      <c r="J223" t="s">
        <v>874</v>
      </c>
      <c r="K223" t="s">
        <v>875</v>
      </c>
      <c r="L223" t="s">
        <v>646</v>
      </c>
      <c r="M223">
        <v>417983</v>
      </c>
      <c r="N223">
        <v>418043</v>
      </c>
      <c r="O223">
        <f t="shared" si="50"/>
        <v>60</v>
      </c>
    </row>
    <row r="224" spans="1:15" x14ac:dyDescent="0.2">
      <c r="A224" s="244">
        <v>2163</v>
      </c>
      <c r="B224" s="258">
        <v>21.77</v>
      </c>
      <c r="C224" s="258">
        <v>23.97</v>
      </c>
      <c r="D224">
        <f t="shared" ref="D224:D226" si="61">MONTH(F224)</f>
        <v>5</v>
      </c>
      <c r="E224">
        <f t="shared" ref="E224:E226" si="62">YEAR(F224)</f>
        <v>2022</v>
      </c>
      <c r="F224" s="256">
        <v>44705</v>
      </c>
      <c r="G224" t="s">
        <v>386</v>
      </c>
      <c r="H224" t="s">
        <v>445</v>
      </c>
      <c r="I224" t="s">
        <v>876</v>
      </c>
      <c r="J224" t="s">
        <v>732</v>
      </c>
      <c r="K224" t="s">
        <v>877</v>
      </c>
      <c r="L224" t="s">
        <v>878</v>
      </c>
      <c r="M224">
        <v>229094</v>
      </c>
      <c r="N224">
        <v>229249</v>
      </c>
      <c r="O224">
        <f t="shared" si="50"/>
        <v>155</v>
      </c>
    </row>
    <row r="225" spans="1:15" x14ac:dyDescent="0.2">
      <c r="A225" s="244" t="s">
        <v>879</v>
      </c>
      <c r="B225" s="258">
        <v>43.54</v>
      </c>
      <c r="C225" s="258">
        <v>22.97</v>
      </c>
      <c r="D225">
        <f t="shared" si="61"/>
        <v>5</v>
      </c>
      <c r="E225">
        <f t="shared" si="62"/>
        <v>2022</v>
      </c>
      <c r="F225" s="256">
        <v>44705</v>
      </c>
      <c r="G225" t="s">
        <v>444</v>
      </c>
      <c r="H225" t="s">
        <v>449</v>
      </c>
      <c r="I225" t="s">
        <v>506</v>
      </c>
      <c r="J225" t="s">
        <v>432</v>
      </c>
      <c r="K225" t="s">
        <v>880</v>
      </c>
      <c r="L225" t="s">
        <v>478</v>
      </c>
      <c r="M225">
        <v>331295</v>
      </c>
      <c r="N225">
        <v>331452</v>
      </c>
      <c r="O225">
        <f t="shared" si="50"/>
        <v>157</v>
      </c>
    </row>
    <row r="226" spans="1:15" x14ac:dyDescent="0.2">
      <c r="A226" s="244">
        <v>2155</v>
      </c>
      <c r="B226" s="258">
        <v>21.76</v>
      </c>
      <c r="C226" s="258">
        <v>22.98</v>
      </c>
      <c r="D226">
        <f t="shared" si="61"/>
        <v>5</v>
      </c>
      <c r="E226">
        <f t="shared" si="62"/>
        <v>2022</v>
      </c>
      <c r="F226" s="256">
        <v>44705</v>
      </c>
      <c r="G226" t="s">
        <v>386</v>
      </c>
      <c r="H226" t="s">
        <v>387</v>
      </c>
      <c r="I226" t="s">
        <v>388</v>
      </c>
      <c r="J226" t="s">
        <v>397</v>
      </c>
      <c r="K226" t="s">
        <v>881</v>
      </c>
      <c r="L226" t="s">
        <v>882</v>
      </c>
      <c r="M226">
        <v>141634</v>
      </c>
      <c r="N226">
        <v>141964</v>
      </c>
      <c r="O226">
        <f t="shared" si="50"/>
        <v>330</v>
      </c>
    </row>
    <row r="227" spans="1:15" hidden="1" x14ac:dyDescent="0.2">
      <c r="A227" s="244" t="s">
        <v>413</v>
      </c>
      <c r="B227" s="258" t="s">
        <v>414</v>
      </c>
      <c r="C227" s="258" t="s">
        <v>414</v>
      </c>
      <c r="D227" s="258"/>
      <c r="E227" s="258"/>
      <c r="F227" s="256">
        <v>44706</v>
      </c>
      <c r="G227" t="s">
        <v>414</v>
      </c>
      <c r="H227" t="s">
        <v>436</v>
      </c>
      <c r="I227" t="s">
        <v>471</v>
      </c>
      <c r="J227" t="s">
        <v>417</v>
      </c>
      <c r="K227" t="s">
        <v>883</v>
      </c>
      <c r="L227" t="s">
        <v>494</v>
      </c>
      <c r="M227">
        <v>418043</v>
      </c>
      <c r="N227">
        <v>418067</v>
      </c>
      <c r="O227">
        <f t="shared" si="50"/>
        <v>24</v>
      </c>
    </row>
    <row r="228" spans="1:15" hidden="1" x14ac:dyDescent="0.2">
      <c r="A228" s="244" t="s">
        <v>413</v>
      </c>
      <c r="B228" s="258" t="s">
        <v>414</v>
      </c>
      <c r="C228" s="258" t="s">
        <v>414</v>
      </c>
      <c r="D228" s="258"/>
      <c r="E228" s="258"/>
      <c r="F228" s="256">
        <v>44706</v>
      </c>
      <c r="G228" t="s">
        <v>414</v>
      </c>
      <c r="H228" t="s">
        <v>455</v>
      </c>
      <c r="I228" t="s">
        <v>884</v>
      </c>
      <c r="J228" t="s">
        <v>437</v>
      </c>
      <c r="K228" t="s">
        <v>885</v>
      </c>
      <c r="L228" t="s">
        <v>886</v>
      </c>
      <c r="M228">
        <v>355696</v>
      </c>
      <c r="N228">
        <v>355743</v>
      </c>
      <c r="O228">
        <f t="shared" si="50"/>
        <v>47</v>
      </c>
    </row>
    <row r="229" spans="1:15" x14ac:dyDescent="0.2">
      <c r="A229" s="244" t="s">
        <v>887</v>
      </c>
      <c r="B229" s="258">
        <v>43.54</v>
      </c>
      <c r="C229" s="258">
        <v>22.97</v>
      </c>
      <c r="D229">
        <f t="shared" ref="D229:D230" si="63">MONTH(F229)</f>
        <v>5</v>
      </c>
      <c r="E229">
        <f t="shared" ref="E229:E230" si="64">YEAR(F229)</f>
        <v>2022</v>
      </c>
      <c r="F229" s="256">
        <v>44706</v>
      </c>
      <c r="G229" t="s">
        <v>444</v>
      </c>
      <c r="H229" t="s">
        <v>449</v>
      </c>
      <c r="I229" t="s">
        <v>613</v>
      </c>
      <c r="J229" t="s">
        <v>432</v>
      </c>
      <c r="K229" t="s">
        <v>888</v>
      </c>
      <c r="L229" t="s">
        <v>478</v>
      </c>
      <c r="M229">
        <v>331452</v>
      </c>
      <c r="N229">
        <v>331597</v>
      </c>
      <c r="O229">
        <f t="shared" si="50"/>
        <v>145</v>
      </c>
    </row>
    <row r="230" spans="1:15" x14ac:dyDescent="0.2">
      <c r="A230" s="244" t="s">
        <v>889</v>
      </c>
      <c r="B230" s="258">
        <v>12.91</v>
      </c>
      <c r="C230" s="258">
        <v>23.24</v>
      </c>
      <c r="D230">
        <f t="shared" si="63"/>
        <v>5</v>
      </c>
      <c r="E230">
        <f t="shared" si="64"/>
        <v>2022</v>
      </c>
      <c r="F230" s="256">
        <v>44706</v>
      </c>
      <c r="G230" t="s">
        <v>386</v>
      </c>
      <c r="H230" t="s">
        <v>387</v>
      </c>
      <c r="I230" t="s">
        <v>401</v>
      </c>
      <c r="J230" t="s">
        <v>732</v>
      </c>
      <c r="K230" t="s">
        <v>890</v>
      </c>
      <c r="L230" t="s">
        <v>891</v>
      </c>
      <c r="M230">
        <v>141964</v>
      </c>
      <c r="N230">
        <v>142151</v>
      </c>
      <c r="O230">
        <f t="shared" si="50"/>
        <v>187</v>
      </c>
    </row>
    <row r="231" spans="1:15" hidden="1" x14ac:dyDescent="0.2">
      <c r="A231" s="244" t="s">
        <v>892</v>
      </c>
      <c r="B231" s="258">
        <v>79.72</v>
      </c>
      <c r="C231" s="258">
        <v>25.09</v>
      </c>
      <c r="D231" s="258"/>
      <c r="E231" s="258"/>
      <c r="F231" s="256">
        <v>44707</v>
      </c>
      <c r="G231" s="262" t="s">
        <v>777</v>
      </c>
      <c r="H231" t="s">
        <v>778</v>
      </c>
      <c r="I231" t="s">
        <v>416</v>
      </c>
      <c r="J231" t="s">
        <v>432</v>
      </c>
      <c r="K231" t="s">
        <v>893</v>
      </c>
      <c r="L231" t="s">
        <v>894</v>
      </c>
      <c r="M231">
        <v>0</v>
      </c>
      <c r="N231">
        <v>0</v>
      </c>
      <c r="O231">
        <f t="shared" si="50"/>
        <v>0</v>
      </c>
    </row>
    <row r="232" spans="1:15" x14ac:dyDescent="0.2">
      <c r="A232" s="244">
        <v>2166</v>
      </c>
      <c r="B232" s="258">
        <v>21.52</v>
      </c>
      <c r="C232" s="258">
        <v>23.24</v>
      </c>
      <c r="D232">
        <f>MONTH(F232)</f>
        <v>5</v>
      </c>
      <c r="E232">
        <f>YEAR(F232)</f>
        <v>2022</v>
      </c>
      <c r="F232" s="256">
        <v>44707</v>
      </c>
      <c r="G232" t="s">
        <v>386</v>
      </c>
      <c r="H232" t="s">
        <v>387</v>
      </c>
      <c r="I232" t="s">
        <v>396</v>
      </c>
      <c r="J232" t="s">
        <v>703</v>
      </c>
      <c r="K232" t="s">
        <v>895</v>
      </c>
      <c r="L232" t="s">
        <v>896</v>
      </c>
      <c r="M232">
        <v>142151</v>
      </c>
      <c r="N232">
        <v>142535</v>
      </c>
      <c r="O232">
        <f t="shared" si="50"/>
        <v>384</v>
      </c>
    </row>
    <row r="233" spans="1:15" hidden="1" x14ac:dyDescent="0.2">
      <c r="A233" s="244" t="s">
        <v>413</v>
      </c>
      <c r="B233" s="258" t="s">
        <v>414</v>
      </c>
      <c r="C233" s="258" t="s">
        <v>414</v>
      </c>
      <c r="D233" s="258"/>
      <c r="E233" s="258"/>
      <c r="F233" s="256">
        <v>44708</v>
      </c>
      <c r="G233" t="s">
        <v>414</v>
      </c>
      <c r="H233" t="s">
        <v>436</v>
      </c>
      <c r="I233" t="s">
        <v>429</v>
      </c>
      <c r="J233" t="s">
        <v>437</v>
      </c>
      <c r="K233" t="s">
        <v>897</v>
      </c>
      <c r="L233" t="s">
        <v>548</v>
      </c>
      <c r="M233">
        <v>418068</v>
      </c>
      <c r="N233">
        <v>418090</v>
      </c>
      <c r="O233">
        <f t="shared" si="50"/>
        <v>22</v>
      </c>
    </row>
    <row r="234" spans="1:15" hidden="1" x14ac:dyDescent="0.2">
      <c r="A234" s="244" t="s">
        <v>898</v>
      </c>
      <c r="B234" s="258">
        <v>79.72</v>
      </c>
      <c r="C234" s="258">
        <v>25.09</v>
      </c>
      <c r="D234" s="258"/>
      <c r="E234" s="258"/>
      <c r="F234" s="256">
        <v>44708</v>
      </c>
      <c r="G234" s="262" t="s">
        <v>574</v>
      </c>
      <c r="H234" t="s">
        <v>778</v>
      </c>
      <c r="I234" t="s">
        <v>416</v>
      </c>
      <c r="J234" t="s">
        <v>432</v>
      </c>
      <c r="K234" t="s">
        <v>899</v>
      </c>
      <c r="L234" t="s">
        <v>900</v>
      </c>
      <c r="M234">
        <v>0</v>
      </c>
      <c r="N234">
        <v>0</v>
      </c>
      <c r="O234">
        <f t="shared" si="50"/>
        <v>0</v>
      </c>
    </row>
    <row r="235" spans="1:15" x14ac:dyDescent="0.2">
      <c r="A235" s="244">
        <v>3245</v>
      </c>
      <c r="B235" s="258">
        <v>8.6199999999999992</v>
      </c>
      <c r="C235" s="258">
        <v>23.22</v>
      </c>
      <c r="D235">
        <f t="shared" ref="D235:D236" si="65">MONTH(F235)</f>
        <v>5</v>
      </c>
      <c r="E235">
        <f t="shared" ref="E235:E236" si="66">YEAR(F235)</f>
        <v>2022</v>
      </c>
      <c r="F235" s="256">
        <v>44708</v>
      </c>
      <c r="G235" t="s">
        <v>444</v>
      </c>
      <c r="H235" t="s">
        <v>445</v>
      </c>
      <c r="I235" t="s">
        <v>716</v>
      </c>
      <c r="J235" t="s">
        <v>432</v>
      </c>
      <c r="K235" t="s">
        <v>901</v>
      </c>
      <c r="L235" t="s">
        <v>478</v>
      </c>
      <c r="M235">
        <v>229249</v>
      </c>
      <c r="N235">
        <v>229387</v>
      </c>
      <c r="O235">
        <f t="shared" si="50"/>
        <v>138</v>
      </c>
    </row>
    <row r="236" spans="1:15" x14ac:dyDescent="0.2">
      <c r="A236" s="244">
        <v>2177</v>
      </c>
      <c r="B236" s="258">
        <v>21.54</v>
      </c>
      <c r="C236" s="258">
        <v>23.22</v>
      </c>
      <c r="D236">
        <f t="shared" si="65"/>
        <v>5</v>
      </c>
      <c r="E236">
        <f t="shared" si="66"/>
        <v>2022</v>
      </c>
      <c r="F236" s="256">
        <v>44711</v>
      </c>
      <c r="G236" t="s">
        <v>386</v>
      </c>
      <c r="H236" t="s">
        <v>436</v>
      </c>
      <c r="I236" t="s">
        <v>458</v>
      </c>
      <c r="J236" t="s">
        <v>417</v>
      </c>
      <c r="L236" t="s">
        <v>902</v>
      </c>
      <c r="M236">
        <v>418090</v>
      </c>
      <c r="N236">
        <v>418113</v>
      </c>
      <c r="O236">
        <f t="shared" si="50"/>
        <v>23</v>
      </c>
    </row>
    <row r="237" spans="1:15" hidden="1" x14ac:dyDescent="0.2">
      <c r="A237" s="244" t="s">
        <v>413</v>
      </c>
      <c r="B237" s="258" t="s">
        <v>414</v>
      </c>
      <c r="C237" s="258" t="s">
        <v>414</v>
      </c>
      <c r="D237" s="258"/>
      <c r="E237" s="258"/>
      <c r="F237" s="256">
        <v>44711</v>
      </c>
      <c r="G237" t="s">
        <v>414</v>
      </c>
      <c r="H237" t="s">
        <v>445</v>
      </c>
      <c r="I237" t="s">
        <v>873</v>
      </c>
      <c r="J237" t="s">
        <v>437</v>
      </c>
      <c r="L237" t="s">
        <v>646</v>
      </c>
      <c r="M237">
        <v>229387</v>
      </c>
      <c r="N237">
        <v>229407</v>
      </c>
      <c r="O237">
        <f t="shared" si="50"/>
        <v>20</v>
      </c>
    </row>
    <row r="238" spans="1:15" hidden="1" x14ac:dyDescent="0.2">
      <c r="A238" s="244" t="s">
        <v>413</v>
      </c>
      <c r="B238" s="258" t="s">
        <v>414</v>
      </c>
      <c r="C238" s="258" t="s">
        <v>414</v>
      </c>
      <c r="D238" s="258"/>
      <c r="E238" s="258"/>
      <c r="F238" s="256">
        <v>44711</v>
      </c>
      <c r="G238" t="s">
        <v>414</v>
      </c>
      <c r="H238" t="s">
        <v>449</v>
      </c>
      <c r="I238" t="s">
        <v>508</v>
      </c>
      <c r="J238" t="s">
        <v>432</v>
      </c>
      <c r="K238" t="s">
        <v>903</v>
      </c>
      <c r="L238" t="s">
        <v>478</v>
      </c>
      <c r="M238">
        <v>331729</v>
      </c>
      <c r="N238">
        <v>331880</v>
      </c>
      <c r="O238">
        <f t="shared" si="50"/>
        <v>151</v>
      </c>
    </row>
    <row r="239" spans="1:15" hidden="1" x14ac:dyDescent="0.2">
      <c r="A239" s="244" t="s">
        <v>413</v>
      </c>
      <c r="B239" s="258" t="s">
        <v>414</v>
      </c>
      <c r="C239" s="258" t="s">
        <v>414</v>
      </c>
      <c r="D239" s="258"/>
      <c r="E239" s="258"/>
      <c r="F239" s="256">
        <v>44712</v>
      </c>
      <c r="G239" t="s">
        <v>414</v>
      </c>
      <c r="H239" t="s">
        <v>436</v>
      </c>
      <c r="I239" t="s">
        <v>471</v>
      </c>
      <c r="J239" t="s">
        <v>437</v>
      </c>
      <c r="K239" t="s">
        <v>904</v>
      </c>
      <c r="L239" t="s">
        <v>905</v>
      </c>
      <c r="M239">
        <v>418113</v>
      </c>
      <c r="N239">
        <v>418137</v>
      </c>
      <c r="O239">
        <f t="shared" si="50"/>
        <v>24</v>
      </c>
    </row>
    <row r="240" spans="1:15" hidden="1" x14ac:dyDescent="0.2">
      <c r="A240" s="244" t="s">
        <v>413</v>
      </c>
      <c r="B240" s="258" t="s">
        <v>414</v>
      </c>
      <c r="C240" s="258" t="s">
        <v>414</v>
      </c>
      <c r="D240" s="258"/>
      <c r="E240" s="258"/>
      <c r="F240" s="256">
        <v>44712</v>
      </c>
      <c r="G240" t="s">
        <v>414</v>
      </c>
      <c r="H240" t="s">
        <v>436</v>
      </c>
      <c r="I240" t="s">
        <v>429</v>
      </c>
      <c r="J240" t="s">
        <v>437</v>
      </c>
      <c r="K240" t="s">
        <v>906</v>
      </c>
      <c r="L240" t="s">
        <v>850</v>
      </c>
      <c r="M240">
        <v>418137</v>
      </c>
      <c r="N240">
        <v>418156</v>
      </c>
      <c r="O240">
        <f t="shared" si="50"/>
        <v>19</v>
      </c>
    </row>
    <row r="241" spans="1:15" hidden="1" x14ac:dyDescent="0.2">
      <c r="A241" s="244" t="s">
        <v>413</v>
      </c>
      <c r="B241" s="258" t="s">
        <v>414</v>
      </c>
      <c r="C241" s="258" t="s">
        <v>414</v>
      </c>
      <c r="D241" s="258"/>
      <c r="E241" s="258"/>
      <c r="F241" s="256">
        <v>44712</v>
      </c>
      <c r="G241" t="s">
        <v>414</v>
      </c>
      <c r="H241" t="s">
        <v>449</v>
      </c>
      <c r="I241" t="s">
        <v>506</v>
      </c>
      <c r="J241" t="s">
        <v>432</v>
      </c>
      <c r="K241" t="s">
        <v>907</v>
      </c>
      <c r="L241" t="s">
        <v>478</v>
      </c>
      <c r="M241">
        <v>331880</v>
      </c>
      <c r="N241">
        <v>332022</v>
      </c>
      <c r="O241">
        <f t="shared" si="50"/>
        <v>142</v>
      </c>
    </row>
    <row r="242" spans="1:15" x14ac:dyDescent="0.2">
      <c r="A242" s="244">
        <v>2178</v>
      </c>
      <c r="B242" s="258">
        <v>21.52</v>
      </c>
      <c r="C242" s="258">
        <v>23.25</v>
      </c>
      <c r="D242">
        <f t="shared" ref="D242:D248" si="67">MONTH(F242)</f>
        <v>5</v>
      </c>
      <c r="E242">
        <f t="shared" ref="E242:E248" si="68">YEAR(F242)</f>
        <v>2022</v>
      </c>
      <c r="F242" s="256">
        <v>44712</v>
      </c>
      <c r="G242" t="s">
        <v>386</v>
      </c>
      <c r="H242" t="s">
        <v>387</v>
      </c>
      <c r="I242" t="s">
        <v>563</v>
      </c>
      <c r="J242" t="s">
        <v>691</v>
      </c>
      <c r="K242" t="s">
        <v>908</v>
      </c>
      <c r="M242">
        <v>142535</v>
      </c>
      <c r="N242">
        <v>142833</v>
      </c>
      <c r="O242">
        <f t="shared" si="50"/>
        <v>298</v>
      </c>
    </row>
    <row r="243" spans="1:15" x14ac:dyDescent="0.2">
      <c r="A243" s="244" t="s">
        <v>413</v>
      </c>
      <c r="B243" s="258" t="s">
        <v>414</v>
      </c>
      <c r="C243" s="258" t="s">
        <v>414</v>
      </c>
      <c r="D243">
        <f t="shared" si="67"/>
        <v>6</v>
      </c>
      <c r="E243">
        <f t="shared" si="68"/>
        <v>2022</v>
      </c>
      <c r="F243" s="256">
        <v>44713</v>
      </c>
      <c r="G243" t="s">
        <v>386</v>
      </c>
      <c r="H243" t="s">
        <v>455</v>
      </c>
      <c r="I243" t="s">
        <v>909</v>
      </c>
      <c r="J243" t="s">
        <v>417</v>
      </c>
      <c r="K243" t="s">
        <v>910</v>
      </c>
      <c r="L243" t="s">
        <v>911</v>
      </c>
      <c r="M243">
        <v>355743</v>
      </c>
      <c r="N243">
        <v>355767</v>
      </c>
      <c r="O243">
        <f t="shared" si="50"/>
        <v>24</v>
      </c>
    </row>
    <row r="244" spans="1:15" x14ac:dyDescent="0.2">
      <c r="A244" s="244" t="s">
        <v>912</v>
      </c>
      <c r="B244" s="258">
        <v>43.07</v>
      </c>
      <c r="C244" s="258">
        <v>23.22</v>
      </c>
      <c r="D244">
        <f t="shared" si="67"/>
        <v>6</v>
      </c>
      <c r="E244">
        <f t="shared" si="68"/>
        <v>2022</v>
      </c>
      <c r="F244" s="256">
        <v>44713</v>
      </c>
      <c r="G244" t="s">
        <v>386</v>
      </c>
      <c r="H244" t="s">
        <v>449</v>
      </c>
      <c r="I244" t="s">
        <v>506</v>
      </c>
      <c r="J244" t="s">
        <v>410</v>
      </c>
      <c r="K244" t="s">
        <v>913</v>
      </c>
      <c r="L244" t="s">
        <v>478</v>
      </c>
      <c r="M244">
        <v>332022</v>
      </c>
      <c r="N244">
        <v>332160</v>
      </c>
      <c r="O244">
        <f t="shared" si="50"/>
        <v>138</v>
      </c>
    </row>
    <row r="245" spans="1:15" x14ac:dyDescent="0.2">
      <c r="A245" s="244">
        <v>2181</v>
      </c>
      <c r="B245" s="264">
        <f>500/23.22</f>
        <v>21.533161068044791</v>
      </c>
      <c r="C245" s="258">
        <v>23.22</v>
      </c>
      <c r="D245">
        <f t="shared" si="67"/>
        <v>6</v>
      </c>
      <c r="E245">
        <f t="shared" si="68"/>
        <v>2022</v>
      </c>
      <c r="F245" s="256">
        <v>44713</v>
      </c>
      <c r="G245" t="s">
        <v>386</v>
      </c>
      <c r="H245" t="s">
        <v>387</v>
      </c>
      <c r="I245" t="s">
        <v>655</v>
      </c>
      <c r="J245" t="s">
        <v>691</v>
      </c>
      <c r="K245" t="s">
        <v>906</v>
      </c>
      <c r="L245" t="s">
        <v>914</v>
      </c>
      <c r="M245">
        <v>142833</v>
      </c>
      <c r="N245">
        <v>143141</v>
      </c>
      <c r="O245">
        <f t="shared" ref="O245:O265" si="69">N245-M245</f>
        <v>308</v>
      </c>
    </row>
    <row r="246" spans="1:15" x14ac:dyDescent="0.2">
      <c r="A246" s="244" t="s">
        <v>413</v>
      </c>
      <c r="B246" s="258" t="s">
        <v>414</v>
      </c>
      <c r="C246" s="258" t="s">
        <v>414</v>
      </c>
      <c r="D246">
        <f t="shared" si="67"/>
        <v>6</v>
      </c>
      <c r="E246">
        <f t="shared" si="68"/>
        <v>2022</v>
      </c>
      <c r="F246" s="256">
        <v>44714</v>
      </c>
      <c r="G246" t="s">
        <v>386</v>
      </c>
      <c r="H246" t="s">
        <v>436</v>
      </c>
      <c r="I246" t="s">
        <v>915</v>
      </c>
      <c r="J246" t="s">
        <v>916</v>
      </c>
      <c r="K246" t="s">
        <v>917</v>
      </c>
      <c r="L246" t="s">
        <v>494</v>
      </c>
      <c r="M246">
        <v>418156</v>
      </c>
      <c r="N246">
        <v>418180</v>
      </c>
      <c r="O246">
        <f t="shared" si="69"/>
        <v>24</v>
      </c>
    </row>
    <row r="247" spans="1:15" x14ac:dyDescent="0.2">
      <c r="A247" s="244" t="s">
        <v>413</v>
      </c>
      <c r="B247" s="258" t="s">
        <v>414</v>
      </c>
      <c r="C247" s="258" t="s">
        <v>414</v>
      </c>
      <c r="D247">
        <f t="shared" si="67"/>
        <v>6</v>
      </c>
      <c r="E247">
        <f t="shared" si="68"/>
        <v>2022</v>
      </c>
      <c r="F247" s="256">
        <v>44714</v>
      </c>
      <c r="G247" t="s">
        <v>386</v>
      </c>
      <c r="H247" t="s">
        <v>455</v>
      </c>
      <c r="I247" t="s">
        <v>909</v>
      </c>
      <c r="J247" t="s">
        <v>437</v>
      </c>
      <c r="K247" t="s">
        <v>918</v>
      </c>
      <c r="L247" t="s">
        <v>919</v>
      </c>
      <c r="M247">
        <v>355767</v>
      </c>
      <c r="N247">
        <v>355810</v>
      </c>
      <c r="O247">
        <f t="shared" si="69"/>
        <v>43</v>
      </c>
    </row>
    <row r="248" spans="1:15" x14ac:dyDescent="0.2">
      <c r="A248" s="244" t="s">
        <v>413</v>
      </c>
      <c r="B248" s="258" t="s">
        <v>414</v>
      </c>
      <c r="C248" s="258" t="s">
        <v>414</v>
      </c>
      <c r="D248">
        <f t="shared" si="67"/>
        <v>6</v>
      </c>
      <c r="E248">
        <f t="shared" si="68"/>
        <v>2022</v>
      </c>
      <c r="F248" s="256">
        <v>44714</v>
      </c>
      <c r="G248" t="s">
        <v>386</v>
      </c>
      <c r="H248" t="s">
        <v>449</v>
      </c>
      <c r="I248" t="s">
        <v>595</v>
      </c>
      <c r="J248" t="s">
        <v>432</v>
      </c>
      <c r="K248" t="s">
        <v>920</v>
      </c>
      <c r="L248" t="s">
        <v>478</v>
      </c>
      <c r="M248">
        <v>332160</v>
      </c>
      <c r="N248">
        <v>332293</v>
      </c>
      <c r="O248">
        <f t="shared" si="69"/>
        <v>133</v>
      </c>
    </row>
    <row r="249" spans="1:15" hidden="1" x14ac:dyDescent="0.2">
      <c r="A249" s="244" t="s">
        <v>413</v>
      </c>
      <c r="B249" s="258" t="s">
        <v>414</v>
      </c>
      <c r="C249" s="258" t="s">
        <v>414</v>
      </c>
      <c r="D249" s="258"/>
      <c r="E249" s="258"/>
      <c r="F249" s="256">
        <v>44715</v>
      </c>
      <c r="G249" t="s">
        <v>414</v>
      </c>
      <c r="H249" t="s">
        <v>436</v>
      </c>
      <c r="I249" t="s">
        <v>429</v>
      </c>
      <c r="J249" t="s">
        <v>437</v>
      </c>
      <c r="K249" t="s">
        <v>921</v>
      </c>
      <c r="L249" t="s">
        <v>837</v>
      </c>
      <c r="M249">
        <v>418180</v>
      </c>
      <c r="N249">
        <v>418223</v>
      </c>
      <c r="O249">
        <f t="shared" si="69"/>
        <v>43</v>
      </c>
    </row>
    <row r="250" spans="1:15" x14ac:dyDescent="0.2">
      <c r="A250" s="244" t="s">
        <v>922</v>
      </c>
      <c r="B250" s="258">
        <v>30.108000000000001</v>
      </c>
      <c r="C250" s="258">
        <v>23.25</v>
      </c>
      <c r="D250">
        <f t="shared" ref="D250:D256" si="70">MONTH(F250)</f>
        <v>6</v>
      </c>
      <c r="E250">
        <f t="shared" ref="E250:E256" si="71">YEAR(F250)</f>
        <v>2022</v>
      </c>
      <c r="F250" s="256">
        <v>44715</v>
      </c>
      <c r="G250" t="s">
        <v>386</v>
      </c>
      <c r="H250" t="s">
        <v>395</v>
      </c>
      <c r="I250" t="s">
        <v>623</v>
      </c>
      <c r="J250" t="s">
        <v>691</v>
      </c>
      <c r="K250" t="s">
        <v>923</v>
      </c>
      <c r="L250" t="s">
        <v>924</v>
      </c>
      <c r="M250">
        <v>229407</v>
      </c>
      <c r="N250">
        <v>229742</v>
      </c>
      <c r="O250">
        <f t="shared" si="69"/>
        <v>335</v>
      </c>
    </row>
    <row r="251" spans="1:15" x14ac:dyDescent="0.2">
      <c r="A251" s="244" t="s">
        <v>925</v>
      </c>
      <c r="B251" s="258">
        <v>12.92</v>
      </c>
      <c r="C251" s="258">
        <v>23.22</v>
      </c>
      <c r="D251">
        <f t="shared" si="70"/>
        <v>6</v>
      </c>
      <c r="E251">
        <f t="shared" si="71"/>
        <v>2022</v>
      </c>
      <c r="F251" s="256">
        <v>44715</v>
      </c>
      <c r="G251" t="s">
        <v>386</v>
      </c>
      <c r="H251" t="s">
        <v>455</v>
      </c>
      <c r="I251" t="s">
        <v>716</v>
      </c>
      <c r="J251" t="s">
        <v>410</v>
      </c>
      <c r="K251" t="s">
        <v>926</v>
      </c>
      <c r="L251" t="s">
        <v>478</v>
      </c>
      <c r="M251">
        <v>355810</v>
      </c>
      <c r="N251">
        <v>355943</v>
      </c>
      <c r="O251">
        <f t="shared" si="69"/>
        <v>133</v>
      </c>
    </row>
    <row r="252" spans="1:15" x14ac:dyDescent="0.2">
      <c r="A252" s="244">
        <v>2183</v>
      </c>
      <c r="B252" s="264">
        <f>500/23.22</f>
        <v>21.533161068044791</v>
      </c>
      <c r="C252" s="258">
        <v>23.22</v>
      </c>
      <c r="D252">
        <f t="shared" si="70"/>
        <v>6</v>
      </c>
      <c r="E252">
        <f t="shared" si="71"/>
        <v>2022</v>
      </c>
      <c r="F252" s="256">
        <v>44715</v>
      </c>
      <c r="G252" t="s">
        <v>386</v>
      </c>
      <c r="H252" t="s">
        <v>387</v>
      </c>
      <c r="I252" t="s">
        <v>388</v>
      </c>
      <c r="J252" t="s">
        <v>691</v>
      </c>
      <c r="K252" t="s">
        <v>927</v>
      </c>
      <c r="L252" t="s">
        <v>928</v>
      </c>
      <c r="M252">
        <v>143141</v>
      </c>
      <c r="N252">
        <v>143497</v>
      </c>
      <c r="O252">
        <f t="shared" si="69"/>
        <v>356</v>
      </c>
    </row>
    <row r="253" spans="1:15" x14ac:dyDescent="0.2">
      <c r="A253" s="244" t="s">
        <v>929</v>
      </c>
      <c r="B253" s="258">
        <v>43.07</v>
      </c>
      <c r="C253" s="258">
        <v>23.22</v>
      </c>
      <c r="D253">
        <f t="shared" si="70"/>
        <v>6</v>
      </c>
      <c r="E253">
        <f t="shared" si="71"/>
        <v>2022</v>
      </c>
      <c r="F253" s="256">
        <v>44716</v>
      </c>
      <c r="G253" t="s">
        <v>386</v>
      </c>
      <c r="H253" t="s">
        <v>449</v>
      </c>
      <c r="I253" t="s">
        <v>930</v>
      </c>
      <c r="J253" t="s">
        <v>931</v>
      </c>
      <c r="K253" t="s">
        <v>932</v>
      </c>
      <c r="L253" t="s">
        <v>933</v>
      </c>
      <c r="M253">
        <v>332293</v>
      </c>
      <c r="N253">
        <v>332507</v>
      </c>
      <c r="O253">
        <f t="shared" si="69"/>
        <v>214</v>
      </c>
    </row>
    <row r="254" spans="1:15" x14ac:dyDescent="0.2">
      <c r="A254" s="244" t="s">
        <v>413</v>
      </c>
      <c r="B254" s="258" t="s">
        <v>414</v>
      </c>
      <c r="C254" s="258" t="s">
        <v>414</v>
      </c>
      <c r="D254">
        <f t="shared" si="70"/>
        <v>6</v>
      </c>
      <c r="E254">
        <f t="shared" si="71"/>
        <v>2022</v>
      </c>
      <c r="F254" s="256">
        <v>44718</v>
      </c>
      <c r="G254" t="s">
        <v>386</v>
      </c>
      <c r="H254" t="s">
        <v>436</v>
      </c>
      <c r="I254" t="s">
        <v>458</v>
      </c>
      <c r="J254" t="s">
        <v>417</v>
      </c>
      <c r="K254" t="s">
        <v>934</v>
      </c>
      <c r="L254" t="s">
        <v>935</v>
      </c>
      <c r="M254">
        <v>418223</v>
      </c>
      <c r="N254">
        <v>418245</v>
      </c>
      <c r="O254">
        <f t="shared" si="69"/>
        <v>22</v>
      </c>
    </row>
    <row r="255" spans="1:15" x14ac:dyDescent="0.2">
      <c r="A255" s="244" t="s">
        <v>936</v>
      </c>
      <c r="B255" s="258">
        <v>12.92</v>
      </c>
      <c r="C255" s="258">
        <v>23.22</v>
      </c>
      <c r="D255">
        <f t="shared" si="70"/>
        <v>6</v>
      </c>
      <c r="E255">
        <f t="shared" si="71"/>
        <v>2022</v>
      </c>
      <c r="F255" s="256">
        <v>44718</v>
      </c>
      <c r="G255" t="s">
        <v>444</v>
      </c>
      <c r="H255" t="s">
        <v>486</v>
      </c>
      <c r="I255" t="s">
        <v>458</v>
      </c>
      <c r="J255" t="s">
        <v>417</v>
      </c>
      <c r="K255" t="s">
        <v>795</v>
      </c>
      <c r="L255" t="s">
        <v>486</v>
      </c>
      <c r="M255">
        <v>0</v>
      </c>
      <c r="N255">
        <v>0</v>
      </c>
      <c r="O255">
        <f t="shared" si="69"/>
        <v>0</v>
      </c>
    </row>
    <row r="256" spans="1:15" x14ac:dyDescent="0.2">
      <c r="A256" s="244" t="s">
        <v>937</v>
      </c>
      <c r="B256" s="258">
        <v>34.46</v>
      </c>
      <c r="C256" s="258">
        <v>23.22</v>
      </c>
      <c r="D256">
        <f t="shared" si="70"/>
        <v>6</v>
      </c>
      <c r="E256">
        <f t="shared" si="71"/>
        <v>2022</v>
      </c>
      <c r="F256" s="256">
        <v>44718</v>
      </c>
      <c r="G256" t="s">
        <v>386</v>
      </c>
      <c r="H256" t="s">
        <v>445</v>
      </c>
      <c r="I256" t="s">
        <v>503</v>
      </c>
      <c r="J256" t="s">
        <v>432</v>
      </c>
      <c r="K256" t="s">
        <v>938</v>
      </c>
      <c r="L256" t="s">
        <v>478</v>
      </c>
      <c r="M256">
        <v>229742</v>
      </c>
      <c r="N256">
        <v>229879</v>
      </c>
      <c r="O256">
        <f t="shared" si="69"/>
        <v>137</v>
      </c>
    </row>
    <row r="257" spans="1:15" hidden="1" x14ac:dyDescent="0.2">
      <c r="A257" s="244" t="s">
        <v>939</v>
      </c>
      <c r="B257" s="258">
        <v>12.19</v>
      </c>
      <c r="C257" s="258">
        <v>24.61</v>
      </c>
      <c r="D257" s="258"/>
      <c r="E257" s="258"/>
      <c r="F257" s="256">
        <v>44718</v>
      </c>
      <c r="G257" s="262" t="s">
        <v>777</v>
      </c>
      <c r="H257" t="s">
        <v>575</v>
      </c>
      <c r="I257" t="s">
        <v>458</v>
      </c>
      <c r="J257" t="s">
        <v>417</v>
      </c>
      <c r="K257" t="s">
        <v>795</v>
      </c>
      <c r="L257" t="s">
        <v>575</v>
      </c>
      <c r="M257">
        <v>0</v>
      </c>
      <c r="N257">
        <v>0</v>
      </c>
      <c r="O257">
        <f t="shared" si="69"/>
        <v>0</v>
      </c>
    </row>
    <row r="258" spans="1:15" x14ac:dyDescent="0.2">
      <c r="A258" s="244">
        <v>2185</v>
      </c>
      <c r="B258" s="264">
        <f>500/23.22</f>
        <v>21.533161068044791</v>
      </c>
      <c r="C258" s="258">
        <v>23.22</v>
      </c>
      <c r="D258">
        <f t="shared" ref="D258:D259" si="72">MONTH(F258)</f>
        <v>6</v>
      </c>
      <c r="E258">
        <f t="shared" ref="E258:E259" si="73">YEAR(F258)</f>
        <v>2022</v>
      </c>
      <c r="F258" s="256">
        <v>44718</v>
      </c>
      <c r="G258" t="s">
        <v>386</v>
      </c>
      <c r="H258" t="s">
        <v>387</v>
      </c>
      <c r="I258" t="s">
        <v>655</v>
      </c>
      <c r="J258" t="s">
        <v>691</v>
      </c>
      <c r="K258" t="s">
        <v>940</v>
      </c>
      <c r="L258" t="s">
        <v>941</v>
      </c>
      <c r="M258">
        <v>143497</v>
      </c>
      <c r="N258">
        <v>143797</v>
      </c>
      <c r="O258">
        <f t="shared" si="69"/>
        <v>300</v>
      </c>
    </row>
    <row r="259" spans="1:15" x14ac:dyDescent="0.2">
      <c r="A259" s="244">
        <v>2186</v>
      </c>
      <c r="B259" s="258">
        <v>21.515000000000001</v>
      </c>
      <c r="C259" s="258">
        <v>23.24</v>
      </c>
      <c r="D259">
        <f t="shared" si="72"/>
        <v>6</v>
      </c>
      <c r="E259">
        <f t="shared" si="73"/>
        <v>2022</v>
      </c>
      <c r="F259" s="256">
        <v>44719</v>
      </c>
      <c r="G259" t="s">
        <v>386</v>
      </c>
      <c r="H259" t="s">
        <v>436</v>
      </c>
      <c r="I259" t="s">
        <v>471</v>
      </c>
      <c r="J259" t="s">
        <v>437</v>
      </c>
      <c r="K259" t="s">
        <v>942</v>
      </c>
      <c r="L259" t="s">
        <v>494</v>
      </c>
      <c r="M259">
        <v>418245</v>
      </c>
      <c r="N259">
        <v>418269</v>
      </c>
      <c r="O259">
        <f t="shared" si="69"/>
        <v>24</v>
      </c>
    </row>
    <row r="260" spans="1:15" hidden="1" x14ac:dyDescent="0.2">
      <c r="A260" s="244" t="s">
        <v>413</v>
      </c>
      <c r="B260" s="258" t="s">
        <v>414</v>
      </c>
      <c r="C260" s="258" t="s">
        <v>414</v>
      </c>
      <c r="D260" s="258"/>
      <c r="E260" s="258"/>
      <c r="F260" s="256">
        <v>44719</v>
      </c>
      <c r="G260" t="s">
        <v>414</v>
      </c>
      <c r="H260" t="s">
        <v>395</v>
      </c>
      <c r="I260" t="s">
        <v>506</v>
      </c>
      <c r="J260" t="s">
        <v>410</v>
      </c>
      <c r="K260" t="s">
        <v>943</v>
      </c>
      <c r="L260" t="s">
        <v>478</v>
      </c>
      <c r="M260">
        <v>229879</v>
      </c>
      <c r="N260">
        <v>230023</v>
      </c>
      <c r="O260">
        <f t="shared" si="69"/>
        <v>144</v>
      </c>
    </row>
    <row r="261" spans="1:15" x14ac:dyDescent="0.2">
      <c r="A261" s="244" t="s">
        <v>413</v>
      </c>
      <c r="B261" s="258" t="s">
        <v>414</v>
      </c>
      <c r="C261" s="258" t="s">
        <v>414</v>
      </c>
      <c r="D261">
        <f t="shared" ref="D261:D262" si="74">MONTH(F261)</f>
        <v>6</v>
      </c>
      <c r="E261">
        <f t="shared" ref="E261:E262" si="75">YEAR(F261)</f>
        <v>2022</v>
      </c>
      <c r="F261" s="256">
        <v>44720</v>
      </c>
      <c r="G261" t="s">
        <v>386</v>
      </c>
      <c r="H261" t="s">
        <v>436</v>
      </c>
      <c r="I261" t="s">
        <v>458</v>
      </c>
      <c r="J261" t="s">
        <v>417</v>
      </c>
      <c r="K261" t="s">
        <v>944</v>
      </c>
      <c r="L261" t="s">
        <v>786</v>
      </c>
      <c r="M261">
        <v>418269</v>
      </c>
      <c r="N261">
        <v>418292</v>
      </c>
      <c r="O261">
        <f t="shared" si="69"/>
        <v>23</v>
      </c>
    </row>
    <row r="262" spans="1:15" x14ac:dyDescent="0.2">
      <c r="A262" s="244" t="s">
        <v>413</v>
      </c>
      <c r="B262" s="258" t="s">
        <v>414</v>
      </c>
      <c r="C262" s="258" t="s">
        <v>414</v>
      </c>
      <c r="D262">
        <f t="shared" si="74"/>
        <v>6</v>
      </c>
      <c r="E262">
        <f t="shared" si="75"/>
        <v>2022</v>
      </c>
      <c r="F262" s="256">
        <v>44720</v>
      </c>
      <c r="G262" t="s">
        <v>386</v>
      </c>
      <c r="H262" t="s">
        <v>420</v>
      </c>
      <c r="I262" t="s">
        <v>429</v>
      </c>
      <c r="J262" t="s">
        <v>417</v>
      </c>
      <c r="K262" t="s">
        <v>945</v>
      </c>
      <c r="L262" t="s">
        <v>850</v>
      </c>
      <c r="M262">
        <v>418292</v>
      </c>
      <c r="N262">
        <v>418311</v>
      </c>
      <c r="O262">
        <f t="shared" si="69"/>
        <v>19</v>
      </c>
    </row>
    <row r="263" spans="1:15" hidden="1" x14ac:dyDescent="0.2">
      <c r="A263" s="244" t="s">
        <v>413</v>
      </c>
      <c r="B263" s="258" t="s">
        <v>414</v>
      </c>
      <c r="C263" s="258" t="s">
        <v>414</v>
      </c>
      <c r="D263" s="258"/>
      <c r="E263" s="258"/>
      <c r="F263" s="256">
        <v>44720</v>
      </c>
      <c r="G263" t="s">
        <v>414</v>
      </c>
      <c r="H263" t="s">
        <v>395</v>
      </c>
      <c r="I263" t="s">
        <v>506</v>
      </c>
      <c r="J263" t="s">
        <v>432</v>
      </c>
      <c r="K263" t="s">
        <v>946</v>
      </c>
      <c r="L263" t="s">
        <v>478</v>
      </c>
      <c r="M263">
        <v>230023</v>
      </c>
      <c r="N263">
        <v>230160</v>
      </c>
      <c r="O263">
        <f t="shared" si="69"/>
        <v>137</v>
      </c>
    </row>
    <row r="264" spans="1:15" x14ac:dyDescent="0.2">
      <c r="A264" s="244">
        <v>2188</v>
      </c>
      <c r="B264" s="258">
        <v>21.43</v>
      </c>
      <c r="C264" s="258">
        <v>23.35</v>
      </c>
      <c r="D264">
        <f t="shared" ref="D264:D265" si="76">MONTH(F264)</f>
        <v>6</v>
      </c>
      <c r="E264">
        <f t="shared" ref="E264:E265" si="77">YEAR(F264)</f>
        <v>2022</v>
      </c>
      <c r="F264" s="256">
        <v>44720</v>
      </c>
      <c r="G264" t="s">
        <v>386</v>
      </c>
      <c r="H264" t="s">
        <v>455</v>
      </c>
      <c r="I264" t="s">
        <v>396</v>
      </c>
      <c r="J264" t="s">
        <v>432</v>
      </c>
      <c r="K264" t="s">
        <v>947</v>
      </c>
      <c r="L264" t="s">
        <v>948</v>
      </c>
      <c r="M264">
        <v>355943</v>
      </c>
      <c r="N264">
        <v>356080</v>
      </c>
      <c r="O264">
        <f t="shared" si="69"/>
        <v>137</v>
      </c>
    </row>
    <row r="265" spans="1:15" x14ac:dyDescent="0.2">
      <c r="A265" s="244">
        <v>2187</v>
      </c>
      <c r="B265" s="265">
        <f>500/23.35</f>
        <v>21.413276231263382</v>
      </c>
      <c r="C265" s="258">
        <v>23.35</v>
      </c>
      <c r="D265">
        <f t="shared" si="76"/>
        <v>6</v>
      </c>
      <c r="E265">
        <f t="shared" si="77"/>
        <v>2022</v>
      </c>
      <c r="F265" s="256">
        <v>44720</v>
      </c>
      <c r="G265" t="s">
        <v>386</v>
      </c>
      <c r="H265" t="s">
        <v>387</v>
      </c>
      <c r="I265" t="s">
        <v>623</v>
      </c>
      <c r="J265" t="s">
        <v>397</v>
      </c>
      <c r="K265" t="s">
        <v>949</v>
      </c>
      <c r="L265" t="s">
        <v>950</v>
      </c>
      <c r="M265">
        <v>143797</v>
      </c>
      <c r="N265">
        <v>144104</v>
      </c>
      <c r="O265">
        <f t="shared" si="69"/>
        <v>307</v>
      </c>
    </row>
    <row r="266" spans="1:15" ht="17" hidden="1" x14ac:dyDescent="0.2">
      <c r="A266" s="266" t="s">
        <v>951</v>
      </c>
      <c r="B266" s="267">
        <v>161.94999999999999</v>
      </c>
      <c r="C266" s="267">
        <v>24.7</v>
      </c>
      <c r="D266" s="267"/>
      <c r="E266" s="267"/>
      <c r="F266" s="268">
        <v>44722</v>
      </c>
      <c r="G266" s="269" t="s">
        <v>777</v>
      </c>
      <c r="H266" s="270" t="s">
        <v>952</v>
      </c>
      <c r="I266" s="270" t="s">
        <v>953</v>
      </c>
      <c r="J266" s="270" t="s">
        <v>703</v>
      </c>
      <c r="K266" s="270" t="s">
        <v>954</v>
      </c>
      <c r="L266" s="270" t="s">
        <v>955</v>
      </c>
      <c r="M266" s="271" t="s">
        <v>956</v>
      </c>
      <c r="N266" s="271" t="s">
        <v>956</v>
      </c>
      <c r="O266" s="270">
        <v>0</v>
      </c>
    </row>
    <row r="267" spans="1:15" x14ac:dyDescent="0.2">
      <c r="A267" s="244" t="s">
        <v>957</v>
      </c>
      <c r="B267" s="264">
        <f>700/23.35</f>
        <v>29.978586723768736</v>
      </c>
      <c r="C267" s="258">
        <v>23.35</v>
      </c>
      <c r="D267">
        <f t="shared" ref="D267:D270" si="78">MONTH(F267)</f>
        <v>6</v>
      </c>
      <c r="E267">
        <f t="shared" ref="E267:E270" si="79">YEAR(F267)</f>
        <v>2022</v>
      </c>
      <c r="F267" s="256">
        <v>44722</v>
      </c>
      <c r="G267" t="s">
        <v>386</v>
      </c>
      <c r="H267" t="s">
        <v>445</v>
      </c>
      <c r="I267" t="s">
        <v>458</v>
      </c>
      <c r="J267" t="s">
        <v>958</v>
      </c>
      <c r="K267" t="s">
        <v>959</v>
      </c>
      <c r="L267" t="s">
        <v>960</v>
      </c>
      <c r="M267">
        <v>230160</v>
      </c>
      <c r="N267">
        <v>230512</v>
      </c>
      <c r="O267">
        <f>N267-M267</f>
        <v>352</v>
      </c>
    </row>
    <row r="268" spans="1:15" x14ac:dyDescent="0.2">
      <c r="A268" s="244">
        <v>2197</v>
      </c>
      <c r="B268" s="258">
        <v>21.41</v>
      </c>
      <c r="C268" s="258">
        <v>23.35</v>
      </c>
      <c r="D268">
        <f t="shared" si="78"/>
        <v>6</v>
      </c>
      <c r="E268">
        <f t="shared" si="79"/>
        <v>2022</v>
      </c>
      <c r="F268" s="256">
        <v>44722</v>
      </c>
      <c r="G268" t="s">
        <v>386</v>
      </c>
      <c r="H268" t="s">
        <v>387</v>
      </c>
      <c r="I268" t="s">
        <v>563</v>
      </c>
      <c r="J268" t="s">
        <v>397</v>
      </c>
      <c r="K268" t="s">
        <v>961</v>
      </c>
      <c r="L268" t="s">
        <v>962</v>
      </c>
      <c r="M268">
        <v>144104</v>
      </c>
      <c r="N268">
        <v>144424</v>
      </c>
      <c r="O268">
        <f>N268-M268</f>
        <v>320</v>
      </c>
    </row>
    <row r="269" spans="1:15" ht="17" x14ac:dyDescent="0.2">
      <c r="A269" s="272" t="s">
        <v>413</v>
      </c>
      <c r="B269" s="273" t="s">
        <v>414</v>
      </c>
      <c r="C269" s="273" t="s">
        <v>414</v>
      </c>
      <c r="D269">
        <f t="shared" si="78"/>
        <v>6</v>
      </c>
      <c r="E269">
        <f t="shared" si="79"/>
        <v>2022</v>
      </c>
      <c r="F269" s="274">
        <v>44725</v>
      </c>
      <c r="G269" s="275" t="s">
        <v>386</v>
      </c>
      <c r="H269" s="275" t="s">
        <v>436</v>
      </c>
      <c r="I269" s="275" t="s">
        <v>458</v>
      </c>
      <c r="J269" s="275" t="s">
        <v>916</v>
      </c>
      <c r="K269" s="275" t="s">
        <v>963</v>
      </c>
      <c r="L269" s="275" t="s">
        <v>964</v>
      </c>
      <c r="M269" s="275">
        <v>418311</v>
      </c>
      <c r="N269" s="275">
        <v>418342</v>
      </c>
      <c r="O269">
        <f>N269-M269</f>
        <v>31</v>
      </c>
    </row>
    <row r="270" spans="1:15" ht="17" x14ac:dyDescent="0.2">
      <c r="A270" s="272" t="s">
        <v>965</v>
      </c>
      <c r="B270" s="273">
        <v>12.79</v>
      </c>
      <c r="C270" s="273">
        <v>23.45</v>
      </c>
      <c r="D270">
        <f t="shared" si="78"/>
        <v>6</v>
      </c>
      <c r="E270">
        <f t="shared" si="79"/>
        <v>2022</v>
      </c>
      <c r="F270" s="274">
        <v>44725</v>
      </c>
      <c r="G270" s="275" t="s">
        <v>386</v>
      </c>
      <c r="H270" s="275" t="s">
        <v>486</v>
      </c>
      <c r="I270" s="275" t="s">
        <v>884</v>
      </c>
      <c r="J270" s="275" t="s">
        <v>916</v>
      </c>
      <c r="K270" s="275" t="s">
        <v>966</v>
      </c>
      <c r="L270" s="275" t="s">
        <v>486</v>
      </c>
      <c r="M270" s="276" t="s">
        <v>414</v>
      </c>
      <c r="N270" s="276" t="s">
        <v>414</v>
      </c>
      <c r="O270">
        <v>0</v>
      </c>
    </row>
    <row r="271" spans="1:15" ht="17" hidden="1" x14ac:dyDescent="0.2">
      <c r="A271" s="272" t="s">
        <v>967</v>
      </c>
      <c r="B271" s="277">
        <f>300/24.8</f>
        <v>12.096774193548386</v>
      </c>
      <c r="C271" s="277">
        <v>24.8</v>
      </c>
      <c r="D271" s="277"/>
      <c r="E271" s="277"/>
      <c r="F271" s="274">
        <v>44725</v>
      </c>
      <c r="G271" s="278" t="s">
        <v>777</v>
      </c>
      <c r="H271" s="275" t="s">
        <v>575</v>
      </c>
      <c r="I271" s="275" t="s">
        <v>884</v>
      </c>
      <c r="J271" s="275" t="s">
        <v>916</v>
      </c>
      <c r="K271" s="275" t="s">
        <v>968</v>
      </c>
      <c r="L271" s="275" t="s">
        <v>575</v>
      </c>
      <c r="M271" s="275"/>
      <c r="N271" s="275"/>
    </row>
    <row r="272" spans="1:15" ht="17" x14ac:dyDescent="0.2">
      <c r="A272" s="272" t="s">
        <v>413</v>
      </c>
      <c r="B272" s="277" t="s">
        <v>414</v>
      </c>
      <c r="C272" s="273" t="s">
        <v>414</v>
      </c>
      <c r="D272">
        <f t="shared" ref="D272:D275" si="80">MONTH(F272)</f>
        <v>6</v>
      </c>
      <c r="E272">
        <f t="shared" ref="E272:E275" si="81">YEAR(F272)</f>
        <v>2022</v>
      </c>
      <c r="F272" s="274">
        <v>44726</v>
      </c>
      <c r="G272" s="275" t="s">
        <v>386</v>
      </c>
      <c r="H272" s="275" t="s">
        <v>436</v>
      </c>
      <c r="I272" s="275" t="s">
        <v>915</v>
      </c>
      <c r="J272" s="275" t="s">
        <v>916</v>
      </c>
      <c r="K272" s="275" t="s">
        <v>969</v>
      </c>
      <c r="L272" s="275" t="s">
        <v>494</v>
      </c>
      <c r="M272" s="275">
        <v>418342</v>
      </c>
      <c r="N272" s="275">
        <v>418365</v>
      </c>
      <c r="O272">
        <f t="shared" ref="O272:O285" si="82">N272-M272</f>
        <v>23</v>
      </c>
    </row>
    <row r="273" spans="1:15" x14ac:dyDescent="0.2">
      <c r="A273" s="244">
        <v>3072</v>
      </c>
      <c r="B273" s="258">
        <v>21.33</v>
      </c>
      <c r="C273" s="258">
        <v>23.45</v>
      </c>
      <c r="D273">
        <f t="shared" si="80"/>
        <v>6</v>
      </c>
      <c r="E273">
        <f t="shared" si="81"/>
        <v>2022</v>
      </c>
      <c r="F273" s="256">
        <v>44726</v>
      </c>
      <c r="G273" t="s">
        <v>386</v>
      </c>
      <c r="H273" t="s">
        <v>387</v>
      </c>
      <c r="I273" t="s">
        <v>731</v>
      </c>
      <c r="J273" t="s">
        <v>970</v>
      </c>
      <c r="K273" t="s">
        <v>971</v>
      </c>
      <c r="L273" t="s">
        <v>972</v>
      </c>
      <c r="M273">
        <v>144424</v>
      </c>
      <c r="N273">
        <v>144718</v>
      </c>
      <c r="O273">
        <f t="shared" si="82"/>
        <v>294</v>
      </c>
    </row>
    <row r="274" spans="1:15" x14ac:dyDescent="0.2">
      <c r="A274" s="244" t="s">
        <v>413</v>
      </c>
      <c r="B274" s="264" t="s">
        <v>414</v>
      </c>
      <c r="C274" s="258" t="s">
        <v>414</v>
      </c>
      <c r="D274">
        <f t="shared" si="80"/>
        <v>6</v>
      </c>
      <c r="E274">
        <f t="shared" si="81"/>
        <v>2022</v>
      </c>
      <c r="F274" s="256">
        <v>44727</v>
      </c>
      <c r="G274" t="s">
        <v>386</v>
      </c>
      <c r="H274" s="275" t="s">
        <v>449</v>
      </c>
      <c r="I274" s="275" t="s">
        <v>973</v>
      </c>
      <c r="J274" s="275" t="s">
        <v>410</v>
      </c>
      <c r="K274" s="275" t="s">
        <v>974</v>
      </c>
      <c r="L274" s="275" t="s">
        <v>975</v>
      </c>
      <c r="M274">
        <v>332507</v>
      </c>
      <c r="N274">
        <v>332643</v>
      </c>
      <c r="O274">
        <f t="shared" si="82"/>
        <v>136</v>
      </c>
    </row>
    <row r="275" spans="1:15" x14ac:dyDescent="0.2">
      <c r="A275" s="244">
        <v>3073</v>
      </c>
      <c r="B275" s="264">
        <v>21.33</v>
      </c>
      <c r="C275" s="258">
        <v>23.45</v>
      </c>
      <c r="D275">
        <f t="shared" si="80"/>
        <v>6</v>
      </c>
      <c r="E275">
        <f t="shared" si="81"/>
        <v>2022</v>
      </c>
      <c r="F275" s="256">
        <v>44727</v>
      </c>
      <c r="G275" t="s">
        <v>386</v>
      </c>
      <c r="H275" t="s">
        <v>387</v>
      </c>
      <c r="I275" t="s">
        <v>976</v>
      </c>
      <c r="J275" t="s">
        <v>397</v>
      </c>
      <c r="K275" t="s">
        <v>977</v>
      </c>
      <c r="L275" s="275" t="s">
        <v>978</v>
      </c>
      <c r="M275">
        <v>144718</v>
      </c>
      <c r="N275">
        <v>145014</v>
      </c>
      <c r="O275">
        <f t="shared" si="82"/>
        <v>296</v>
      </c>
    </row>
    <row r="276" spans="1:15" ht="17" hidden="1" x14ac:dyDescent="0.2">
      <c r="A276" s="279" t="s">
        <v>979</v>
      </c>
      <c r="B276" s="258">
        <v>80.650000000000006</v>
      </c>
      <c r="C276" s="258">
        <v>24.8</v>
      </c>
      <c r="D276" s="258"/>
      <c r="E276" s="258"/>
      <c r="F276" s="256">
        <v>44728</v>
      </c>
      <c r="G276" s="262" t="s">
        <v>777</v>
      </c>
      <c r="H276" t="s">
        <v>778</v>
      </c>
      <c r="I276" t="s">
        <v>953</v>
      </c>
      <c r="J276" t="s">
        <v>397</v>
      </c>
      <c r="K276" t="s">
        <v>980</v>
      </c>
      <c r="L276" s="280" t="s">
        <v>981</v>
      </c>
      <c r="M276" s="270">
        <v>0</v>
      </c>
      <c r="N276">
        <v>0</v>
      </c>
      <c r="O276">
        <f t="shared" si="82"/>
        <v>0</v>
      </c>
    </row>
    <row r="277" spans="1:15" hidden="1" x14ac:dyDescent="0.2">
      <c r="A277" s="244" t="s">
        <v>982</v>
      </c>
      <c r="B277" s="258">
        <v>16.13</v>
      </c>
      <c r="C277" s="258">
        <v>24.8</v>
      </c>
      <c r="D277" s="258"/>
      <c r="E277" s="258"/>
      <c r="F277" s="256">
        <v>44728</v>
      </c>
      <c r="G277" s="262" t="s">
        <v>777</v>
      </c>
      <c r="H277" t="s">
        <v>575</v>
      </c>
      <c r="I277" t="s">
        <v>884</v>
      </c>
      <c r="J277" t="s">
        <v>983</v>
      </c>
      <c r="K277" t="s">
        <v>984</v>
      </c>
      <c r="M277">
        <v>0</v>
      </c>
      <c r="N277">
        <v>0</v>
      </c>
      <c r="O277">
        <f t="shared" si="82"/>
        <v>0</v>
      </c>
    </row>
    <row r="278" spans="1:15" x14ac:dyDescent="0.2">
      <c r="A278" s="244">
        <v>3074</v>
      </c>
      <c r="B278" s="258">
        <v>21.32</v>
      </c>
      <c r="C278" s="258">
        <v>23.45</v>
      </c>
      <c r="D278">
        <f t="shared" ref="D278:D292" si="83">MONTH(F278)</f>
        <v>6</v>
      </c>
      <c r="E278">
        <f t="shared" ref="E278:E292" si="84">YEAR(F278)</f>
        <v>2022</v>
      </c>
      <c r="F278" s="256">
        <v>44728</v>
      </c>
      <c r="G278" t="s">
        <v>386</v>
      </c>
      <c r="H278" t="s">
        <v>387</v>
      </c>
      <c r="I278" t="s">
        <v>985</v>
      </c>
      <c r="J278" t="s">
        <v>986</v>
      </c>
      <c r="K278" t="s">
        <v>987</v>
      </c>
      <c r="L278" t="s">
        <v>988</v>
      </c>
      <c r="M278">
        <v>145014</v>
      </c>
      <c r="N278">
        <v>145347</v>
      </c>
      <c r="O278">
        <f t="shared" si="82"/>
        <v>333</v>
      </c>
    </row>
    <row r="279" spans="1:15" x14ac:dyDescent="0.2">
      <c r="A279" s="244">
        <v>3077</v>
      </c>
      <c r="B279" s="258">
        <v>21.33</v>
      </c>
      <c r="C279" s="258">
        <v>23.45</v>
      </c>
      <c r="D279">
        <f t="shared" si="83"/>
        <v>6</v>
      </c>
      <c r="E279">
        <f t="shared" si="84"/>
        <v>2022</v>
      </c>
      <c r="F279" s="256">
        <v>44729</v>
      </c>
      <c r="G279" t="s">
        <v>386</v>
      </c>
      <c r="H279" t="s">
        <v>482</v>
      </c>
      <c r="I279" t="s">
        <v>421</v>
      </c>
      <c r="J279" t="s">
        <v>989</v>
      </c>
      <c r="K279" t="s">
        <v>990</v>
      </c>
      <c r="L279" t="s">
        <v>556</v>
      </c>
      <c r="M279">
        <v>310996</v>
      </c>
      <c r="N279">
        <v>311064</v>
      </c>
      <c r="O279">
        <f t="shared" si="82"/>
        <v>68</v>
      </c>
    </row>
    <row r="280" spans="1:15" x14ac:dyDescent="0.2">
      <c r="A280" s="244">
        <v>3076</v>
      </c>
      <c r="B280" s="264">
        <f>500/23.45</f>
        <v>21.321961620469082</v>
      </c>
      <c r="C280" s="258">
        <v>23.45</v>
      </c>
      <c r="D280">
        <f t="shared" si="83"/>
        <v>6</v>
      </c>
      <c r="E280">
        <f t="shared" si="84"/>
        <v>2022</v>
      </c>
      <c r="F280" s="256">
        <v>44729</v>
      </c>
      <c r="G280" t="s">
        <v>386</v>
      </c>
      <c r="H280" t="s">
        <v>455</v>
      </c>
      <c r="I280" t="s">
        <v>884</v>
      </c>
      <c r="J280" t="s">
        <v>989</v>
      </c>
      <c r="M280">
        <v>356201</v>
      </c>
      <c r="N280">
        <v>356234</v>
      </c>
      <c r="O280">
        <f t="shared" si="82"/>
        <v>33</v>
      </c>
    </row>
    <row r="281" spans="1:15" x14ac:dyDescent="0.2">
      <c r="A281" s="244">
        <v>3075</v>
      </c>
      <c r="B281" s="258">
        <v>21.32</v>
      </c>
      <c r="C281" s="258">
        <v>23.45</v>
      </c>
      <c r="D281">
        <f t="shared" si="83"/>
        <v>6</v>
      </c>
      <c r="E281">
        <f t="shared" si="84"/>
        <v>2022</v>
      </c>
      <c r="F281" s="256">
        <v>44729</v>
      </c>
      <c r="G281" t="s">
        <v>386</v>
      </c>
      <c r="H281" t="s">
        <v>387</v>
      </c>
      <c r="I281" t="s">
        <v>991</v>
      </c>
      <c r="J281" t="s">
        <v>992</v>
      </c>
      <c r="K281" t="s">
        <v>993</v>
      </c>
      <c r="L281" t="s">
        <v>994</v>
      </c>
      <c r="M281">
        <v>145347</v>
      </c>
      <c r="N281">
        <v>145654</v>
      </c>
      <c r="O281">
        <f t="shared" si="82"/>
        <v>307</v>
      </c>
    </row>
    <row r="282" spans="1:15" x14ac:dyDescent="0.2">
      <c r="A282" s="244" t="s">
        <v>995</v>
      </c>
      <c r="B282" s="264">
        <v>12.8</v>
      </c>
      <c r="C282" s="258">
        <v>23.45</v>
      </c>
      <c r="D282">
        <f t="shared" si="83"/>
        <v>6</v>
      </c>
      <c r="E282">
        <f t="shared" si="84"/>
        <v>2022</v>
      </c>
      <c r="F282" s="256">
        <v>44732</v>
      </c>
      <c r="G282" t="s">
        <v>386</v>
      </c>
      <c r="H282" t="s">
        <v>395</v>
      </c>
      <c r="I282" t="s">
        <v>996</v>
      </c>
      <c r="J282" t="s">
        <v>997</v>
      </c>
      <c r="O282">
        <f t="shared" si="82"/>
        <v>0</v>
      </c>
    </row>
    <row r="283" spans="1:15" x14ac:dyDescent="0.2">
      <c r="A283" s="244" t="s">
        <v>413</v>
      </c>
      <c r="B283" s="264" t="s">
        <v>414</v>
      </c>
      <c r="C283" s="258" t="s">
        <v>414</v>
      </c>
      <c r="D283">
        <f t="shared" si="83"/>
        <v>6</v>
      </c>
      <c r="E283">
        <f t="shared" si="84"/>
        <v>2022</v>
      </c>
      <c r="F283" s="256">
        <v>44733</v>
      </c>
      <c r="G283" t="s">
        <v>386</v>
      </c>
      <c r="H283" t="s">
        <v>436</v>
      </c>
      <c r="I283" t="s">
        <v>915</v>
      </c>
      <c r="J283" t="s">
        <v>916</v>
      </c>
      <c r="K283" t="s">
        <v>998</v>
      </c>
      <c r="L283" t="s">
        <v>494</v>
      </c>
      <c r="M283">
        <v>418365</v>
      </c>
      <c r="N283">
        <v>418389</v>
      </c>
      <c r="O283">
        <f t="shared" si="82"/>
        <v>24</v>
      </c>
    </row>
    <row r="284" spans="1:15" x14ac:dyDescent="0.2">
      <c r="A284" s="244" t="s">
        <v>999</v>
      </c>
      <c r="B284" s="264">
        <f>300/23.43</f>
        <v>12.804097311139564</v>
      </c>
      <c r="C284" s="258">
        <v>23.43</v>
      </c>
      <c r="D284">
        <f t="shared" si="83"/>
        <v>6</v>
      </c>
      <c r="E284">
        <f t="shared" si="84"/>
        <v>2022</v>
      </c>
      <c r="F284" s="256">
        <v>44733</v>
      </c>
      <c r="G284" t="s">
        <v>386</v>
      </c>
      <c r="H284" t="s">
        <v>395</v>
      </c>
      <c r="I284" t="s">
        <v>1000</v>
      </c>
      <c r="J284" t="s">
        <v>1001</v>
      </c>
      <c r="K284" t="s">
        <v>1002</v>
      </c>
      <c r="L284" t="s">
        <v>1003</v>
      </c>
      <c r="M284">
        <v>230655</v>
      </c>
      <c r="N284">
        <v>230700</v>
      </c>
      <c r="O284">
        <f t="shared" si="82"/>
        <v>45</v>
      </c>
    </row>
    <row r="285" spans="1:15" x14ac:dyDescent="0.2">
      <c r="A285" s="244" t="s">
        <v>1004</v>
      </c>
      <c r="B285" s="264">
        <v>42.680999999999997</v>
      </c>
      <c r="C285" s="258">
        <v>23.43</v>
      </c>
      <c r="D285">
        <f t="shared" si="83"/>
        <v>6</v>
      </c>
      <c r="E285">
        <f t="shared" si="84"/>
        <v>2022</v>
      </c>
      <c r="F285" s="256">
        <v>44733</v>
      </c>
      <c r="G285" t="s">
        <v>386</v>
      </c>
      <c r="H285" t="s">
        <v>449</v>
      </c>
      <c r="I285" t="s">
        <v>731</v>
      </c>
      <c r="J285" t="s">
        <v>970</v>
      </c>
      <c r="K285" t="s">
        <v>1005</v>
      </c>
      <c r="L285" t="s">
        <v>1006</v>
      </c>
      <c r="M285">
        <v>332643</v>
      </c>
      <c r="N285">
        <v>332982</v>
      </c>
      <c r="O285">
        <f t="shared" si="82"/>
        <v>339</v>
      </c>
    </row>
    <row r="286" spans="1:15" x14ac:dyDescent="0.2">
      <c r="A286" s="244" t="s">
        <v>1007</v>
      </c>
      <c r="B286" s="264">
        <v>12.8</v>
      </c>
      <c r="C286" s="258">
        <v>23.45</v>
      </c>
      <c r="D286">
        <f t="shared" si="83"/>
        <v>6</v>
      </c>
      <c r="E286">
        <f t="shared" si="84"/>
        <v>2022</v>
      </c>
      <c r="F286" s="256">
        <v>44734</v>
      </c>
      <c r="G286" t="s">
        <v>386</v>
      </c>
      <c r="H286" t="s">
        <v>486</v>
      </c>
      <c r="I286" t="s">
        <v>884</v>
      </c>
      <c r="J286" t="s">
        <v>916</v>
      </c>
      <c r="L286" t="s">
        <v>486</v>
      </c>
      <c r="M286" s="281" t="s">
        <v>414</v>
      </c>
      <c r="N286" s="281" t="s">
        <v>414</v>
      </c>
      <c r="O286">
        <v>0</v>
      </c>
    </row>
    <row r="287" spans="1:15" x14ac:dyDescent="0.2">
      <c r="A287" s="244" t="s">
        <v>413</v>
      </c>
      <c r="B287" s="258" t="s">
        <v>414</v>
      </c>
      <c r="C287" s="258" t="s">
        <v>414</v>
      </c>
      <c r="D287">
        <f t="shared" si="83"/>
        <v>6</v>
      </c>
      <c r="E287">
        <f t="shared" si="84"/>
        <v>2022</v>
      </c>
      <c r="F287" s="256">
        <v>44736</v>
      </c>
      <c r="G287" t="s">
        <v>386</v>
      </c>
      <c r="H287" t="s">
        <v>1008</v>
      </c>
      <c r="I287" t="s">
        <v>421</v>
      </c>
      <c r="J287" t="s">
        <v>437</v>
      </c>
      <c r="K287" t="s">
        <v>1009</v>
      </c>
      <c r="L287" t="s">
        <v>556</v>
      </c>
      <c r="M287">
        <v>311064</v>
      </c>
      <c r="N287">
        <v>311075</v>
      </c>
      <c r="O287">
        <f t="shared" ref="O287:O308" si="85">N287-M287</f>
        <v>11</v>
      </c>
    </row>
    <row r="288" spans="1:15" x14ac:dyDescent="0.2">
      <c r="A288" s="244" t="s">
        <v>1010</v>
      </c>
      <c r="B288">
        <v>34.119999999999997</v>
      </c>
      <c r="C288" s="258">
        <v>23.45</v>
      </c>
      <c r="D288">
        <f t="shared" si="83"/>
        <v>6</v>
      </c>
      <c r="E288">
        <f t="shared" si="84"/>
        <v>2022</v>
      </c>
      <c r="F288" s="256">
        <v>44736</v>
      </c>
      <c r="G288" t="s">
        <v>386</v>
      </c>
      <c r="H288" t="s">
        <v>395</v>
      </c>
      <c r="I288" t="s">
        <v>1011</v>
      </c>
      <c r="J288" t="s">
        <v>970</v>
      </c>
      <c r="L288" t="s">
        <v>1012</v>
      </c>
      <c r="M288">
        <v>230700</v>
      </c>
      <c r="N288">
        <v>231027</v>
      </c>
      <c r="O288">
        <f t="shared" si="85"/>
        <v>327</v>
      </c>
    </row>
    <row r="289" spans="1:15" x14ac:dyDescent="0.2">
      <c r="A289" s="244" t="s">
        <v>413</v>
      </c>
      <c r="B289" s="258" t="s">
        <v>414</v>
      </c>
      <c r="C289" s="258" t="s">
        <v>414</v>
      </c>
      <c r="D289">
        <f t="shared" si="83"/>
        <v>6</v>
      </c>
      <c r="E289">
        <f t="shared" si="84"/>
        <v>2022</v>
      </c>
      <c r="F289" s="256">
        <v>44736</v>
      </c>
      <c r="G289" t="s">
        <v>386</v>
      </c>
      <c r="H289" t="s">
        <v>455</v>
      </c>
      <c r="I289" t="s">
        <v>884</v>
      </c>
      <c r="J289" t="s">
        <v>916</v>
      </c>
      <c r="K289" t="s">
        <v>1013</v>
      </c>
      <c r="L289" t="s">
        <v>1014</v>
      </c>
      <c r="M289">
        <v>356341</v>
      </c>
      <c r="N289">
        <v>356360</v>
      </c>
      <c r="O289">
        <f t="shared" si="85"/>
        <v>19</v>
      </c>
    </row>
    <row r="290" spans="1:15" x14ac:dyDescent="0.2">
      <c r="A290" s="244" t="s">
        <v>413</v>
      </c>
      <c r="B290" s="258" t="s">
        <v>414</v>
      </c>
      <c r="C290" s="258" t="s">
        <v>414</v>
      </c>
      <c r="D290">
        <f t="shared" si="83"/>
        <v>6</v>
      </c>
      <c r="E290">
        <f t="shared" si="84"/>
        <v>2022</v>
      </c>
      <c r="F290" s="256">
        <v>44736</v>
      </c>
      <c r="G290" t="s">
        <v>386</v>
      </c>
      <c r="H290" t="s">
        <v>455</v>
      </c>
      <c r="I290" t="s">
        <v>884</v>
      </c>
      <c r="J290" t="s">
        <v>916</v>
      </c>
      <c r="K290" t="s">
        <v>1015</v>
      </c>
      <c r="L290" t="s">
        <v>1014</v>
      </c>
      <c r="M290">
        <v>356360</v>
      </c>
      <c r="N290">
        <v>356382</v>
      </c>
      <c r="O290">
        <f t="shared" si="85"/>
        <v>22</v>
      </c>
    </row>
    <row r="291" spans="1:15" x14ac:dyDescent="0.2">
      <c r="A291" s="244" t="s">
        <v>413</v>
      </c>
      <c r="B291" s="258" t="s">
        <v>414</v>
      </c>
      <c r="C291" s="258" t="s">
        <v>414</v>
      </c>
      <c r="D291">
        <f t="shared" si="83"/>
        <v>6</v>
      </c>
      <c r="E291">
        <f t="shared" si="84"/>
        <v>2022</v>
      </c>
      <c r="F291" s="256">
        <v>44736</v>
      </c>
      <c r="G291" t="s">
        <v>386</v>
      </c>
      <c r="H291" t="s">
        <v>455</v>
      </c>
      <c r="I291" t="s">
        <v>471</v>
      </c>
      <c r="J291" t="s">
        <v>916</v>
      </c>
      <c r="K291" t="s">
        <v>1016</v>
      </c>
      <c r="L291" t="s">
        <v>1017</v>
      </c>
      <c r="M291">
        <v>356382</v>
      </c>
      <c r="N291">
        <v>356401</v>
      </c>
      <c r="O291">
        <f t="shared" si="85"/>
        <v>19</v>
      </c>
    </row>
    <row r="292" spans="1:15" x14ac:dyDescent="0.2">
      <c r="A292" s="244">
        <v>3087</v>
      </c>
      <c r="B292" s="257">
        <f>500/23.45</f>
        <v>21.321961620469082</v>
      </c>
      <c r="C292" s="258">
        <v>23.45</v>
      </c>
      <c r="D292">
        <f t="shared" si="83"/>
        <v>6</v>
      </c>
      <c r="E292">
        <f t="shared" si="84"/>
        <v>2022</v>
      </c>
      <c r="F292" s="256">
        <v>44736</v>
      </c>
      <c r="G292" t="s">
        <v>386</v>
      </c>
      <c r="H292" t="s">
        <v>387</v>
      </c>
      <c r="I292" t="s">
        <v>1018</v>
      </c>
      <c r="J292" t="s">
        <v>1019</v>
      </c>
      <c r="K292" t="s">
        <v>1020</v>
      </c>
      <c r="L292" t="s">
        <v>1021</v>
      </c>
      <c r="M292">
        <v>145654</v>
      </c>
      <c r="N292">
        <v>146237</v>
      </c>
      <c r="O292">
        <f t="shared" si="85"/>
        <v>583</v>
      </c>
    </row>
    <row r="293" spans="1:15" hidden="1" x14ac:dyDescent="0.2">
      <c r="A293" s="244" t="s">
        <v>413</v>
      </c>
      <c r="B293" s="258" t="s">
        <v>414</v>
      </c>
      <c r="C293" s="258" t="s">
        <v>414</v>
      </c>
      <c r="D293" s="258"/>
      <c r="E293" s="258"/>
      <c r="F293" s="256">
        <v>44738</v>
      </c>
      <c r="G293" t="s">
        <v>414</v>
      </c>
      <c r="H293" t="s">
        <v>449</v>
      </c>
      <c r="I293" t="s">
        <v>595</v>
      </c>
      <c r="J293" t="s">
        <v>432</v>
      </c>
      <c r="K293" t="s">
        <v>1022</v>
      </c>
      <c r="L293" t="s">
        <v>478</v>
      </c>
      <c r="M293">
        <v>331597</v>
      </c>
      <c r="N293">
        <v>331729</v>
      </c>
      <c r="O293">
        <f t="shared" si="85"/>
        <v>132</v>
      </c>
    </row>
    <row r="294" spans="1:15" x14ac:dyDescent="0.2">
      <c r="A294" s="244">
        <v>3089</v>
      </c>
      <c r="B294">
        <v>21.33</v>
      </c>
      <c r="C294" s="258">
        <v>23.45</v>
      </c>
      <c r="D294">
        <f t="shared" ref="D294:D308" si="86">MONTH(F294)</f>
        <v>6</v>
      </c>
      <c r="E294">
        <f t="shared" ref="E294:E308" si="87">YEAR(F294)</f>
        <v>2022</v>
      </c>
      <c r="F294" s="256">
        <v>44739</v>
      </c>
      <c r="G294" t="s">
        <v>386</v>
      </c>
      <c r="H294" t="s">
        <v>455</v>
      </c>
      <c r="I294" t="s">
        <v>884</v>
      </c>
      <c r="J294" t="s">
        <v>916</v>
      </c>
      <c r="K294" t="s">
        <v>1023</v>
      </c>
      <c r="L294" t="s">
        <v>1024</v>
      </c>
      <c r="M294">
        <v>356401</v>
      </c>
      <c r="N294">
        <v>356427</v>
      </c>
      <c r="O294">
        <f t="shared" si="85"/>
        <v>26</v>
      </c>
    </row>
    <row r="295" spans="1:15" x14ac:dyDescent="0.2">
      <c r="A295" s="244" t="s">
        <v>413</v>
      </c>
      <c r="B295" s="258" t="s">
        <v>414</v>
      </c>
      <c r="C295" s="258" t="s">
        <v>414</v>
      </c>
      <c r="D295">
        <f t="shared" si="86"/>
        <v>6</v>
      </c>
      <c r="E295">
        <f t="shared" si="87"/>
        <v>2022</v>
      </c>
      <c r="F295" s="256">
        <v>44740</v>
      </c>
      <c r="G295" t="s">
        <v>386</v>
      </c>
      <c r="H295" t="s">
        <v>455</v>
      </c>
      <c r="I295" t="s">
        <v>560</v>
      </c>
      <c r="J295" t="s">
        <v>437</v>
      </c>
      <c r="K295" t="s">
        <v>1025</v>
      </c>
      <c r="L295" t="s">
        <v>1017</v>
      </c>
      <c r="M295">
        <v>356427</v>
      </c>
      <c r="N295">
        <v>356446</v>
      </c>
      <c r="O295">
        <f t="shared" si="85"/>
        <v>19</v>
      </c>
    </row>
    <row r="296" spans="1:15" x14ac:dyDescent="0.2">
      <c r="A296" s="244" t="s">
        <v>1026</v>
      </c>
      <c r="B296" s="257">
        <f>800/23.45</f>
        <v>34.115138592750533</v>
      </c>
      <c r="C296" s="258">
        <v>23.45</v>
      </c>
      <c r="D296">
        <f t="shared" si="86"/>
        <v>6</v>
      </c>
      <c r="E296">
        <f t="shared" si="87"/>
        <v>2022</v>
      </c>
      <c r="F296" s="256">
        <v>44740</v>
      </c>
      <c r="G296" t="s">
        <v>386</v>
      </c>
      <c r="H296" t="s">
        <v>387</v>
      </c>
      <c r="I296" t="s">
        <v>991</v>
      </c>
      <c r="J296" t="s">
        <v>970</v>
      </c>
      <c r="K296" t="s">
        <v>1027</v>
      </c>
      <c r="L296" t="s">
        <v>1028</v>
      </c>
      <c r="M296">
        <v>146237</v>
      </c>
      <c r="N296">
        <v>146580</v>
      </c>
      <c r="O296">
        <f t="shared" si="85"/>
        <v>343</v>
      </c>
    </row>
    <row r="297" spans="1:15" x14ac:dyDescent="0.2">
      <c r="A297" s="244">
        <v>3091</v>
      </c>
      <c r="B297">
        <v>21.36</v>
      </c>
      <c r="C297" s="258">
        <v>23.43</v>
      </c>
      <c r="D297">
        <f t="shared" si="86"/>
        <v>6</v>
      </c>
      <c r="E297">
        <f t="shared" si="87"/>
        <v>2022</v>
      </c>
      <c r="F297" s="256">
        <v>44741</v>
      </c>
      <c r="G297" t="s">
        <v>386</v>
      </c>
      <c r="H297" t="s">
        <v>387</v>
      </c>
      <c r="I297" t="s">
        <v>985</v>
      </c>
      <c r="J297" t="s">
        <v>970</v>
      </c>
      <c r="K297" t="s">
        <v>1029</v>
      </c>
      <c r="L297" t="s">
        <v>1030</v>
      </c>
      <c r="M297">
        <v>146580</v>
      </c>
      <c r="N297">
        <v>146895</v>
      </c>
      <c r="O297">
        <f t="shared" si="85"/>
        <v>315</v>
      </c>
    </row>
    <row r="298" spans="1:15" x14ac:dyDescent="0.2">
      <c r="A298" s="244" t="s">
        <v>413</v>
      </c>
      <c r="B298" s="258" t="s">
        <v>414</v>
      </c>
      <c r="C298" s="258" t="s">
        <v>414</v>
      </c>
      <c r="D298">
        <f t="shared" si="86"/>
        <v>6</v>
      </c>
      <c r="E298">
        <f t="shared" si="87"/>
        <v>2022</v>
      </c>
      <c r="F298" s="256">
        <v>44742</v>
      </c>
      <c r="G298" t="s">
        <v>386</v>
      </c>
      <c r="H298" t="s">
        <v>455</v>
      </c>
      <c r="I298" t="s">
        <v>560</v>
      </c>
      <c r="J298" t="s">
        <v>916</v>
      </c>
      <c r="K298" t="s">
        <v>1031</v>
      </c>
      <c r="L298" t="s">
        <v>1017</v>
      </c>
      <c r="M298">
        <v>356446</v>
      </c>
      <c r="N298">
        <v>356487</v>
      </c>
      <c r="O298">
        <f t="shared" si="85"/>
        <v>41</v>
      </c>
    </row>
    <row r="299" spans="1:15" x14ac:dyDescent="0.2">
      <c r="A299" s="244">
        <v>3092</v>
      </c>
      <c r="B299">
        <v>21.36</v>
      </c>
      <c r="C299" s="258">
        <v>23.43</v>
      </c>
      <c r="D299">
        <f t="shared" si="86"/>
        <v>6</v>
      </c>
      <c r="E299">
        <f t="shared" si="87"/>
        <v>2022</v>
      </c>
      <c r="F299" s="256">
        <v>44742</v>
      </c>
      <c r="G299" t="s">
        <v>386</v>
      </c>
      <c r="H299" t="s">
        <v>387</v>
      </c>
      <c r="I299" t="s">
        <v>655</v>
      </c>
      <c r="J299" t="s">
        <v>997</v>
      </c>
      <c r="K299" t="s">
        <v>1032</v>
      </c>
      <c r="L299" t="s">
        <v>1033</v>
      </c>
      <c r="M299">
        <v>146895</v>
      </c>
      <c r="N299">
        <v>147040</v>
      </c>
      <c r="O299">
        <f t="shared" si="85"/>
        <v>145</v>
      </c>
    </row>
    <row r="300" spans="1:15" x14ac:dyDescent="0.2">
      <c r="A300" s="244" t="s">
        <v>413</v>
      </c>
      <c r="B300" s="258" t="s">
        <v>414</v>
      </c>
      <c r="C300" s="258" t="s">
        <v>414</v>
      </c>
      <c r="D300">
        <f t="shared" si="86"/>
        <v>7</v>
      </c>
      <c r="E300">
        <f t="shared" si="87"/>
        <v>2022</v>
      </c>
      <c r="F300" s="256">
        <v>44743</v>
      </c>
      <c r="G300" t="s">
        <v>386</v>
      </c>
      <c r="H300" t="s">
        <v>455</v>
      </c>
      <c r="I300" t="s">
        <v>884</v>
      </c>
      <c r="J300" t="s">
        <v>437</v>
      </c>
      <c r="K300" t="s">
        <v>1034</v>
      </c>
      <c r="M300">
        <v>356487</v>
      </c>
      <c r="N300">
        <v>356534</v>
      </c>
      <c r="O300">
        <f t="shared" si="85"/>
        <v>47</v>
      </c>
    </row>
    <row r="301" spans="1:15" x14ac:dyDescent="0.2">
      <c r="A301" s="244" t="s">
        <v>413</v>
      </c>
      <c r="B301" s="258" t="s">
        <v>414</v>
      </c>
      <c r="C301" s="258" t="s">
        <v>414</v>
      </c>
      <c r="D301">
        <f t="shared" si="86"/>
        <v>7</v>
      </c>
      <c r="E301">
        <f t="shared" si="87"/>
        <v>2022</v>
      </c>
      <c r="F301" s="256">
        <v>44746</v>
      </c>
      <c r="G301" t="s">
        <v>386</v>
      </c>
      <c r="H301" s="275" t="s">
        <v>436</v>
      </c>
      <c r="I301" t="s">
        <v>915</v>
      </c>
      <c r="J301" t="s">
        <v>916</v>
      </c>
      <c r="K301" t="s">
        <v>1035</v>
      </c>
      <c r="L301" t="s">
        <v>494</v>
      </c>
      <c r="M301">
        <v>418389</v>
      </c>
      <c r="N301">
        <v>418412</v>
      </c>
      <c r="O301">
        <f t="shared" si="85"/>
        <v>23</v>
      </c>
    </row>
    <row r="302" spans="1:15" x14ac:dyDescent="0.2">
      <c r="A302" s="244" t="s">
        <v>1036</v>
      </c>
      <c r="B302" s="264">
        <f>300/23.43</f>
        <v>12.804097311139564</v>
      </c>
      <c r="C302" s="258">
        <v>23.43</v>
      </c>
      <c r="D302">
        <f t="shared" si="86"/>
        <v>7</v>
      </c>
      <c r="E302">
        <f t="shared" si="87"/>
        <v>2022</v>
      </c>
      <c r="F302" s="256">
        <v>44746</v>
      </c>
      <c r="G302" t="s">
        <v>386</v>
      </c>
      <c r="H302" t="s">
        <v>486</v>
      </c>
      <c r="I302" t="s">
        <v>884</v>
      </c>
      <c r="J302" t="s">
        <v>437</v>
      </c>
      <c r="O302">
        <f t="shared" si="85"/>
        <v>0</v>
      </c>
    </row>
    <row r="303" spans="1:15" x14ac:dyDescent="0.2">
      <c r="A303" s="244" t="s">
        <v>1037</v>
      </c>
      <c r="B303" s="258">
        <v>34.15</v>
      </c>
      <c r="C303" s="258">
        <v>23.43</v>
      </c>
      <c r="D303">
        <f t="shared" si="86"/>
        <v>7</v>
      </c>
      <c r="E303">
        <f t="shared" si="87"/>
        <v>2022</v>
      </c>
      <c r="F303" s="256">
        <v>44746</v>
      </c>
      <c r="G303" t="s">
        <v>386</v>
      </c>
      <c r="H303" t="s">
        <v>395</v>
      </c>
      <c r="I303" t="s">
        <v>655</v>
      </c>
      <c r="J303" t="s">
        <v>1038</v>
      </c>
      <c r="K303" t="s">
        <v>1039</v>
      </c>
      <c r="L303" t="s">
        <v>1040</v>
      </c>
      <c r="M303">
        <v>231027</v>
      </c>
      <c r="N303">
        <v>231342</v>
      </c>
      <c r="O303">
        <f t="shared" si="85"/>
        <v>315</v>
      </c>
    </row>
    <row r="304" spans="1:15" x14ac:dyDescent="0.2">
      <c r="A304" s="244" t="s">
        <v>413</v>
      </c>
      <c r="B304" s="258" t="s">
        <v>414</v>
      </c>
      <c r="C304" s="258" t="s">
        <v>414</v>
      </c>
      <c r="D304">
        <f t="shared" si="86"/>
        <v>7</v>
      </c>
      <c r="E304">
        <f t="shared" si="87"/>
        <v>2022</v>
      </c>
      <c r="F304" s="256">
        <v>44746</v>
      </c>
      <c r="G304" t="s">
        <v>386</v>
      </c>
      <c r="H304" t="s">
        <v>455</v>
      </c>
      <c r="I304" t="s">
        <v>884</v>
      </c>
      <c r="J304" t="s">
        <v>437</v>
      </c>
      <c r="K304" t="s">
        <v>1041</v>
      </c>
      <c r="L304" t="s">
        <v>786</v>
      </c>
      <c r="M304">
        <v>356534</v>
      </c>
      <c r="N304">
        <v>356569</v>
      </c>
      <c r="O304">
        <f t="shared" si="85"/>
        <v>35</v>
      </c>
    </row>
    <row r="305" spans="1:15" x14ac:dyDescent="0.2">
      <c r="A305" s="244" t="s">
        <v>1042</v>
      </c>
      <c r="B305" s="264">
        <f>300/23.43</f>
        <v>12.804097311139564</v>
      </c>
      <c r="C305" s="258">
        <v>23.43</v>
      </c>
      <c r="D305">
        <f t="shared" si="86"/>
        <v>7</v>
      </c>
      <c r="E305">
        <f t="shared" si="87"/>
        <v>2022</v>
      </c>
      <c r="F305" s="256">
        <v>44746</v>
      </c>
      <c r="G305" t="s">
        <v>386</v>
      </c>
      <c r="H305" t="s">
        <v>387</v>
      </c>
      <c r="I305" t="s">
        <v>1043</v>
      </c>
      <c r="J305" t="s">
        <v>1044</v>
      </c>
      <c r="K305" t="s">
        <v>1045</v>
      </c>
      <c r="L305" t="s">
        <v>1046</v>
      </c>
      <c r="M305">
        <v>147040</v>
      </c>
      <c r="N305">
        <v>148290</v>
      </c>
      <c r="O305">
        <f t="shared" si="85"/>
        <v>1250</v>
      </c>
    </row>
    <row r="306" spans="1:15" x14ac:dyDescent="0.2">
      <c r="A306" s="244" t="s">
        <v>1047</v>
      </c>
      <c r="B306" s="258">
        <v>17.079999999999998</v>
      </c>
      <c r="C306" s="258">
        <v>23.43</v>
      </c>
      <c r="D306">
        <f t="shared" si="86"/>
        <v>7</v>
      </c>
      <c r="E306">
        <f t="shared" si="87"/>
        <v>2022</v>
      </c>
      <c r="F306" s="256">
        <v>44747</v>
      </c>
      <c r="G306" t="s">
        <v>386</v>
      </c>
      <c r="H306" t="s">
        <v>455</v>
      </c>
      <c r="I306" t="s">
        <v>1048</v>
      </c>
      <c r="J306" t="s">
        <v>997</v>
      </c>
      <c r="K306" t="s">
        <v>1049</v>
      </c>
      <c r="L306" t="s">
        <v>1050</v>
      </c>
      <c r="M306">
        <v>356569</v>
      </c>
      <c r="N306">
        <v>356702</v>
      </c>
      <c r="O306">
        <f t="shared" si="85"/>
        <v>133</v>
      </c>
    </row>
    <row r="307" spans="1:15" x14ac:dyDescent="0.2">
      <c r="A307" s="244" t="s">
        <v>413</v>
      </c>
      <c r="B307" s="258" t="s">
        <v>414</v>
      </c>
      <c r="C307" s="258" t="s">
        <v>414</v>
      </c>
      <c r="D307">
        <f t="shared" si="86"/>
        <v>7</v>
      </c>
      <c r="E307">
        <f t="shared" si="87"/>
        <v>2022</v>
      </c>
      <c r="F307" s="256">
        <v>44748</v>
      </c>
      <c r="G307" t="s">
        <v>386</v>
      </c>
      <c r="H307" t="s">
        <v>455</v>
      </c>
      <c r="I307" t="s">
        <v>1051</v>
      </c>
      <c r="J307" t="s">
        <v>916</v>
      </c>
      <c r="K307" t="s">
        <v>1052</v>
      </c>
      <c r="L307" t="s">
        <v>1053</v>
      </c>
      <c r="M307">
        <v>356702</v>
      </c>
      <c r="N307">
        <v>356721</v>
      </c>
      <c r="O307">
        <f t="shared" si="85"/>
        <v>19</v>
      </c>
    </row>
    <row r="308" spans="1:15" x14ac:dyDescent="0.2">
      <c r="A308" s="244" t="s">
        <v>413</v>
      </c>
      <c r="B308" s="258" t="s">
        <v>414</v>
      </c>
      <c r="C308" s="258" t="s">
        <v>414</v>
      </c>
      <c r="D308">
        <f t="shared" si="86"/>
        <v>7</v>
      </c>
      <c r="E308">
        <f t="shared" si="87"/>
        <v>2022</v>
      </c>
      <c r="F308" s="256">
        <v>44749</v>
      </c>
      <c r="G308" t="s">
        <v>386</v>
      </c>
      <c r="H308" t="s">
        <v>436</v>
      </c>
      <c r="I308" t="s">
        <v>458</v>
      </c>
      <c r="J308" t="s">
        <v>916</v>
      </c>
      <c r="K308" t="s">
        <v>1054</v>
      </c>
      <c r="L308" t="s">
        <v>1055</v>
      </c>
      <c r="M308">
        <v>418412</v>
      </c>
      <c r="N308">
        <v>418420</v>
      </c>
      <c r="O308">
        <f t="shared" si="85"/>
        <v>8</v>
      </c>
    </row>
    <row r="309" spans="1:15" hidden="1" x14ac:dyDescent="0.2">
      <c r="A309" s="244" t="s">
        <v>1056</v>
      </c>
      <c r="B309" s="264">
        <f>4000/24.79</f>
        <v>161.35538523598225</v>
      </c>
      <c r="C309" s="258">
        <v>24.79</v>
      </c>
      <c r="D309" s="258"/>
      <c r="E309" s="258"/>
      <c r="F309" s="256">
        <v>44749</v>
      </c>
      <c r="G309" s="262" t="s">
        <v>777</v>
      </c>
      <c r="H309" t="s">
        <v>778</v>
      </c>
      <c r="I309" t="s">
        <v>779</v>
      </c>
      <c r="J309" t="s">
        <v>970</v>
      </c>
      <c r="K309" t="s">
        <v>1057</v>
      </c>
      <c r="L309" t="s">
        <v>1058</v>
      </c>
      <c r="M309" s="281" t="s">
        <v>956</v>
      </c>
      <c r="N309" s="281" t="s">
        <v>956</v>
      </c>
      <c r="O309">
        <v>0</v>
      </c>
    </row>
    <row r="310" spans="1:15" x14ac:dyDescent="0.2">
      <c r="A310" s="244" t="s">
        <v>413</v>
      </c>
      <c r="B310" s="258" t="s">
        <v>414</v>
      </c>
      <c r="C310" s="258" t="s">
        <v>414</v>
      </c>
      <c r="D310">
        <f t="shared" ref="D310:D371" si="88">MONTH(F310)</f>
        <v>7</v>
      </c>
      <c r="E310">
        <f t="shared" ref="E310:E371" si="89">YEAR(F310)</f>
        <v>2022</v>
      </c>
      <c r="F310" s="256">
        <v>44749</v>
      </c>
      <c r="G310" t="s">
        <v>386</v>
      </c>
      <c r="H310" t="s">
        <v>482</v>
      </c>
      <c r="I310" t="s">
        <v>1059</v>
      </c>
      <c r="J310" t="s">
        <v>916</v>
      </c>
      <c r="K310" t="s">
        <v>1060</v>
      </c>
      <c r="L310" t="s">
        <v>556</v>
      </c>
      <c r="M310">
        <v>311075</v>
      </c>
      <c r="O310">
        <f t="shared" ref="O310:O356" si="90">N310-M310</f>
        <v>-311075</v>
      </c>
    </row>
    <row r="311" spans="1:15" x14ac:dyDescent="0.2">
      <c r="A311" s="244" t="s">
        <v>1061</v>
      </c>
      <c r="B311" s="258">
        <v>12.81</v>
      </c>
      <c r="C311" s="258">
        <v>23.43</v>
      </c>
      <c r="D311">
        <f t="shared" si="88"/>
        <v>7</v>
      </c>
      <c r="E311">
        <f t="shared" si="89"/>
        <v>2022</v>
      </c>
      <c r="F311" s="256">
        <v>44749</v>
      </c>
      <c r="G311" t="s">
        <v>386</v>
      </c>
      <c r="H311" t="s">
        <v>395</v>
      </c>
      <c r="I311" t="s">
        <v>991</v>
      </c>
      <c r="J311" t="s">
        <v>1062</v>
      </c>
      <c r="L311" t="s">
        <v>1063</v>
      </c>
      <c r="M311">
        <v>231342</v>
      </c>
      <c r="N311">
        <v>231431</v>
      </c>
      <c r="O311">
        <f t="shared" si="90"/>
        <v>89</v>
      </c>
    </row>
    <row r="312" spans="1:15" x14ac:dyDescent="0.2">
      <c r="A312" s="244" t="s">
        <v>413</v>
      </c>
      <c r="B312" s="258" t="s">
        <v>414</v>
      </c>
      <c r="C312" s="258" t="s">
        <v>414</v>
      </c>
      <c r="D312">
        <f t="shared" si="88"/>
        <v>7</v>
      </c>
      <c r="E312">
        <f t="shared" si="89"/>
        <v>2022</v>
      </c>
      <c r="F312" s="256">
        <v>44749</v>
      </c>
      <c r="G312" t="s">
        <v>386</v>
      </c>
      <c r="H312" t="s">
        <v>455</v>
      </c>
      <c r="I312" t="s">
        <v>884</v>
      </c>
      <c r="J312" t="s">
        <v>916</v>
      </c>
      <c r="L312" t="s">
        <v>1014</v>
      </c>
      <c r="M312">
        <v>356721</v>
      </c>
      <c r="N312">
        <v>356758</v>
      </c>
      <c r="O312">
        <f t="shared" si="90"/>
        <v>37</v>
      </c>
    </row>
    <row r="313" spans="1:15" x14ac:dyDescent="0.2">
      <c r="A313" s="244" t="s">
        <v>413</v>
      </c>
      <c r="B313" s="258" t="s">
        <v>414</v>
      </c>
      <c r="C313" s="258" t="s">
        <v>414</v>
      </c>
      <c r="D313">
        <f t="shared" si="88"/>
        <v>7</v>
      </c>
      <c r="E313">
        <f t="shared" si="89"/>
        <v>2022</v>
      </c>
      <c r="F313" s="256">
        <v>44749</v>
      </c>
      <c r="G313" t="s">
        <v>386</v>
      </c>
      <c r="H313" t="s">
        <v>455</v>
      </c>
      <c r="I313" t="s">
        <v>429</v>
      </c>
      <c r="J313" t="s">
        <v>916</v>
      </c>
      <c r="K313" t="s">
        <v>1052</v>
      </c>
      <c r="L313" t="s">
        <v>1053</v>
      </c>
      <c r="M313">
        <v>356758</v>
      </c>
      <c r="N313">
        <v>356777</v>
      </c>
      <c r="O313">
        <f t="shared" si="90"/>
        <v>19</v>
      </c>
    </row>
    <row r="314" spans="1:15" x14ac:dyDescent="0.2">
      <c r="A314" s="244" t="s">
        <v>1064</v>
      </c>
      <c r="B314" s="258">
        <v>21.36</v>
      </c>
      <c r="C314" s="258">
        <v>23.43</v>
      </c>
      <c r="D314">
        <f t="shared" si="88"/>
        <v>7</v>
      </c>
      <c r="E314">
        <f t="shared" si="89"/>
        <v>2022</v>
      </c>
      <c r="F314" s="256">
        <v>44754</v>
      </c>
      <c r="G314" t="s">
        <v>386</v>
      </c>
      <c r="H314" t="s">
        <v>387</v>
      </c>
      <c r="I314" t="s">
        <v>991</v>
      </c>
      <c r="J314" t="s">
        <v>970</v>
      </c>
      <c r="K314" t="s">
        <v>1065</v>
      </c>
      <c r="L314" t="s">
        <v>1066</v>
      </c>
      <c r="M314">
        <v>148290</v>
      </c>
      <c r="N314">
        <v>148592</v>
      </c>
      <c r="O314">
        <f t="shared" si="90"/>
        <v>302</v>
      </c>
    </row>
    <row r="315" spans="1:15" x14ac:dyDescent="0.2">
      <c r="A315" s="244" t="s">
        <v>1067</v>
      </c>
      <c r="B315" s="258">
        <v>12.81</v>
      </c>
      <c r="C315" s="258">
        <v>23.43</v>
      </c>
      <c r="D315">
        <f t="shared" si="88"/>
        <v>7</v>
      </c>
      <c r="E315">
        <f t="shared" si="89"/>
        <v>2022</v>
      </c>
      <c r="F315" s="256">
        <v>44756</v>
      </c>
      <c r="G315" t="s">
        <v>386</v>
      </c>
      <c r="H315" t="s">
        <v>387</v>
      </c>
      <c r="I315" t="s">
        <v>976</v>
      </c>
      <c r="J315" t="s">
        <v>1068</v>
      </c>
      <c r="K315" t="s">
        <v>1069</v>
      </c>
      <c r="L315" t="s">
        <v>1070</v>
      </c>
      <c r="M315">
        <v>148592</v>
      </c>
      <c r="N315">
        <v>148774</v>
      </c>
      <c r="O315">
        <f t="shared" si="90"/>
        <v>182</v>
      </c>
    </row>
    <row r="316" spans="1:15" x14ac:dyDescent="0.2">
      <c r="A316" s="244" t="s">
        <v>1071</v>
      </c>
      <c r="B316" s="258">
        <v>17.079999999999998</v>
      </c>
      <c r="C316" s="258">
        <v>23.43</v>
      </c>
      <c r="D316">
        <f t="shared" si="88"/>
        <v>7</v>
      </c>
      <c r="E316">
        <f t="shared" si="89"/>
        <v>2022</v>
      </c>
      <c r="F316" s="256">
        <v>44757</v>
      </c>
      <c r="G316" t="s">
        <v>386</v>
      </c>
      <c r="H316" t="s">
        <v>387</v>
      </c>
      <c r="I316" t="s">
        <v>731</v>
      </c>
      <c r="J316" t="s">
        <v>970</v>
      </c>
      <c r="K316" t="s">
        <v>1072</v>
      </c>
      <c r="L316" t="s">
        <v>1073</v>
      </c>
      <c r="M316">
        <v>148774</v>
      </c>
      <c r="N316">
        <v>149088</v>
      </c>
      <c r="O316">
        <f t="shared" si="90"/>
        <v>314</v>
      </c>
    </row>
    <row r="317" spans="1:15" x14ac:dyDescent="0.2">
      <c r="A317" s="244" t="s">
        <v>1074</v>
      </c>
      <c r="B317" s="258">
        <v>25.61</v>
      </c>
      <c r="C317" s="258">
        <v>23.43</v>
      </c>
      <c r="D317">
        <f t="shared" si="88"/>
        <v>7</v>
      </c>
      <c r="E317">
        <f t="shared" si="89"/>
        <v>2022</v>
      </c>
      <c r="F317" s="256">
        <v>44768</v>
      </c>
      <c r="G317" t="s">
        <v>386</v>
      </c>
      <c r="H317" t="s">
        <v>449</v>
      </c>
      <c r="I317" t="s">
        <v>1075</v>
      </c>
      <c r="J317" t="s">
        <v>1076</v>
      </c>
      <c r="K317" t="s">
        <v>1077</v>
      </c>
      <c r="L317" t="s">
        <v>1078</v>
      </c>
      <c r="M317">
        <v>332982</v>
      </c>
      <c r="N317">
        <v>333101</v>
      </c>
      <c r="O317">
        <f t="shared" si="90"/>
        <v>119</v>
      </c>
    </row>
    <row r="318" spans="1:15" x14ac:dyDescent="0.2">
      <c r="A318" s="244" t="s">
        <v>413</v>
      </c>
      <c r="B318" s="258" t="s">
        <v>414</v>
      </c>
      <c r="C318" s="258" t="s">
        <v>414</v>
      </c>
      <c r="D318">
        <f t="shared" si="88"/>
        <v>8</v>
      </c>
      <c r="E318">
        <f t="shared" si="89"/>
        <v>2022</v>
      </c>
      <c r="F318" s="256">
        <v>44777</v>
      </c>
      <c r="G318" t="s">
        <v>386</v>
      </c>
      <c r="H318" t="s">
        <v>395</v>
      </c>
      <c r="I318" t="s">
        <v>1079</v>
      </c>
      <c r="J318" t="s">
        <v>916</v>
      </c>
      <c r="K318" t="s">
        <v>1080</v>
      </c>
      <c r="L318" t="s">
        <v>1081</v>
      </c>
      <c r="M318">
        <v>231431</v>
      </c>
      <c r="N318">
        <v>231449</v>
      </c>
      <c r="O318">
        <f t="shared" si="90"/>
        <v>18</v>
      </c>
    </row>
    <row r="319" spans="1:15" x14ac:dyDescent="0.2">
      <c r="A319" s="244" t="s">
        <v>413</v>
      </c>
      <c r="B319" s="258" t="s">
        <v>414</v>
      </c>
      <c r="C319" s="258" t="s">
        <v>414</v>
      </c>
      <c r="D319">
        <f t="shared" si="88"/>
        <v>8</v>
      </c>
      <c r="E319">
        <f t="shared" si="89"/>
        <v>2022</v>
      </c>
      <c r="F319" s="256">
        <v>44777</v>
      </c>
      <c r="G319" t="s">
        <v>386</v>
      </c>
      <c r="H319" t="s">
        <v>1082</v>
      </c>
      <c r="I319" t="s">
        <v>1079</v>
      </c>
      <c r="J319" t="s">
        <v>916</v>
      </c>
      <c r="K319" t="s">
        <v>1080</v>
      </c>
      <c r="L319" t="s">
        <v>1081</v>
      </c>
      <c r="M319">
        <v>333101</v>
      </c>
      <c r="N319">
        <v>333130</v>
      </c>
      <c r="O319">
        <f t="shared" si="90"/>
        <v>29</v>
      </c>
    </row>
    <row r="320" spans="1:15" x14ac:dyDescent="0.2">
      <c r="A320" s="244" t="s">
        <v>1083</v>
      </c>
      <c r="B320" s="258">
        <v>12.81</v>
      </c>
      <c r="C320" s="258">
        <v>23.43</v>
      </c>
      <c r="D320">
        <f t="shared" si="88"/>
        <v>8</v>
      </c>
      <c r="E320">
        <f t="shared" si="89"/>
        <v>2022</v>
      </c>
      <c r="F320" s="256">
        <v>44781</v>
      </c>
      <c r="G320" t="s">
        <v>386</v>
      </c>
      <c r="H320" t="s">
        <v>455</v>
      </c>
      <c r="I320" t="s">
        <v>1084</v>
      </c>
      <c r="J320" t="s">
        <v>1085</v>
      </c>
      <c r="K320" t="s">
        <v>1086</v>
      </c>
      <c r="L320" t="s">
        <v>1087</v>
      </c>
      <c r="M320">
        <v>356777</v>
      </c>
      <c r="N320">
        <v>356931</v>
      </c>
      <c r="O320">
        <f t="shared" si="90"/>
        <v>154</v>
      </c>
    </row>
    <row r="321" spans="1:15" ht="17" x14ac:dyDescent="0.2">
      <c r="A321" s="266" t="s">
        <v>1088</v>
      </c>
      <c r="B321" s="267">
        <v>64.03</v>
      </c>
      <c r="C321" s="267">
        <v>23.43</v>
      </c>
      <c r="D321">
        <f t="shared" si="88"/>
        <v>8</v>
      </c>
      <c r="E321">
        <f t="shared" si="89"/>
        <v>2022</v>
      </c>
      <c r="F321" s="268">
        <v>44781</v>
      </c>
      <c r="G321" s="270" t="s">
        <v>386</v>
      </c>
      <c r="H321" s="270" t="s">
        <v>1082</v>
      </c>
      <c r="I321" s="270" t="s">
        <v>1089</v>
      </c>
      <c r="J321" s="270" t="s">
        <v>1068</v>
      </c>
      <c r="K321" s="270" t="s">
        <v>1090</v>
      </c>
      <c r="L321" s="270" t="s">
        <v>1091</v>
      </c>
      <c r="M321" s="270">
        <v>333130</v>
      </c>
      <c r="N321" s="270">
        <v>333320</v>
      </c>
      <c r="O321" s="270">
        <f t="shared" si="90"/>
        <v>190</v>
      </c>
    </row>
    <row r="322" spans="1:15" x14ac:dyDescent="0.2">
      <c r="A322" s="244">
        <v>3292</v>
      </c>
      <c r="B322" s="258">
        <v>8.5399999999999991</v>
      </c>
      <c r="C322" s="258">
        <v>23.43</v>
      </c>
      <c r="D322">
        <f t="shared" si="88"/>
        <v>8</v>
      </c>
      <c r="E322">
        <f t="shared" si="89"/>
        <v>2022</v>
      </c>
      <c r="F322" s="256">
        <v>44782</v>
      </c>
      <c r="G322" t="s">
        <v>386</v>
      </c>
      <c r="H322" t="s">
        <v>1092</v>
      </c>
      <c r="I322" t="s">
        <v>1093</v>
      </c>
      <c r="J322" t="s">
        <v>916</v>
      </c>
      <c r="K322" t="s">
        <v>1094</v>
      </c>
      <c r="L322" t="s">
        <v>1014</v>
      </c>
      <c r="M322">
        <v>418420</v>
      </c>
      <c r="N322">
        <v>418441</v>
      </c>
      <c r="O322">
        <f t="shared" si="90"/>
        <v>21</v>
      </c>
    </row>
    <row r="323" spans="1:15" x14ac:dyDescent="0.2">
      <c r="A323" s="244" t="s">
        <v>1095</v>
      </c>
      <c r="B323" s="258"/>
      <c r="C323" s="258">
        <v>800</v>
      </c>
      <c r="D323">
        <f t="shared" si="88"/>
        <v>8</v>
      </c>
      <c r="E323">
        <f t="shared" si="89"/>
        <v>2022</v>
      </c>
      <c r="F323" s="256">
        <v>44782</v>
      </c>
      <c r="G323" t="s">
        <v>386</v>
      </c>
      <c r="H323" t="s">
        <v>395</v>
      </c>
      <c r="I323" t="s">
        <v>779</v>
      </c>
      <c r="J323" t="s">
        <v>1096</v>
      </c>
      <c r="K323" t="s">
        <v>1097</v>
      </c>
      <c r="L323" t="s">
        <v>1098</v>
      </c>
      <c r="M323">
        <v>231449</v>
      </c>
      <c r="N323">
        <v>232150</v>
      </c>
      <c r="O323">
        <f t="shared" si="90"/>
        <v>701</v>
      </c>
    </row>
    <row r="324" spans="1:15" x14ac:dyDescent="0.2">
      <c r="A324" s="244" t="s">
        <v>1099</v>
      </c>
      <c r="B324" s="258">
        <v>17.079999999999998</v>
      </c>
      <c r="C324" s="258">
        <v>23.43</v>
      </c>
      <c r="D324">
        <f t="shared" si="88"/>
        <v>8</v>
      </c>
      <c r="E324">
        <f t="shared" si="89"/>
        <v>2022</v>
      </c>
      <c r="F324" s="256">
        <v>44782</v>
      </c>
      <c r="G324" t="s">
        <v>386</v>
      </c>
      <c r="H324" t="s">
        <v>455</v>
      </c>
      <c r="I324" t="s">
        <v>1100</v>
      </c>
      <c r="J324" t="s">
        <v>1101</v>
      </c>
      <c r="K324" t="s">
        <v>1102</v>
      </c>
      <c r="L324" t="s">
        <v>1087</v>
      </c>
      <c r="M324">
        <v>356931</v>
      </c>
      <c r="N324">
        <v>357064</v>
      </c>
      <c r="O324">
        <f t="shared" si="90"/>
        <v>133</v>
      </c>
    </row>
    <row r="325" spans="1:15" ht="17" x14ac:dyDescent="0.2">
      <c r="A325" s="266" t="s">
        <v>1088</v>
      </c>
      <c r="B325" s="267"/>
      <c r="C325" s="267"/>
      <c r="D325">
        <f t="shared" si="88"/>
        <v>8</v>
      </c>
      <c r="E325">
        <f t="shared" si="89"/>
        <v>2022</v>
      </c>
      <c r="F325" s="268">
        <v>44782</v>
      </c>
      <c r="G325" s="270" t="s">
        <v>386</v>
      </c>
      <c r="H325" s="270" t="s">
        <v>1082</v>
      </c>
      <c r="I325" s="270" t="s">
        <v>1089</v>
      </c>
      <c r="J325" s="270" t="s">
        <v>1068</v>
      </c>
      <c r="K325" s="270" t="s">
        <v>1090</v>
      </c>
      <c r="L325" s="270" t="s">
        <v>1091</v>
      </c>
      <c r="M325" s="270">
        <v>333320</v>
      </c>
      <c r="N325" s="270">
        <v>333513</v>
      </c>
      <c r="O325" s="270">
        <f t="shared" si="90"/>
        <v>193</v>
      </c>
    </row>
    <row r="326" spans="1:15" x14ac:dyDescent="0.2">
      <c r="A326" s="244" t="s">
        <v>413</v>
      </c>
      <c r="B326" s="258" t="s">
        <v>414</v>
      </c>
      <c r="C326" s="258" t="s">
        <v>414</v>
      </c>
      <c r="D326">
        <f t="shared" si="88"/>
        <v>8</v>
      </c>
      <c r="E326">
        <f t="shared" si="89"/>
        <v>2022</v>
      </c>
      <c r="F326" s="256">
        <v>44783</v>
      </c>
      <c r="G326" t="s">
        <v>386</v>
      </c>
      <c r="H326" t="s">
        <v>1092</v>
      </c>
      <c r="I326" t="s">
        <v>1051</v>
      </c>
      <c r="J326" t="s">
        <v>916</v>
      </c>
      <c r="K326" t="s">
        <v>1103</v>
      </c>
      <c r="L326" t="s">
        <v>1104</v>
      </c>
      <c r="M326">
        <v>418441</v>
      </c>
      <c r="N326">
        <v>418460</v>
      </c>
      <c r="O326">
        <f t="shared" si="90"/>
        <v>19</v>
      </c>
    </row>
    <row r="327" spans="1:15" x14ac:dyDescent="0.2">
      <c r="A327" s="244">
        <v>2515</v>
      </c>
      <c r="B327" s="258">
        <v>21.36</v>
      </c>
      <c r="C327" s="258">
        <v>23.43</v>
      </c>
      <c r="D327">
        <f t="shared" si="88"/>
        <v>8</v>
      </c>
      <c r="E327">
        <f t="shared" si="89"/>
        <v>2022</v>
      </c>
      <c r="F327" s="256">
        <v>44783</v>
      </c>
      <c r="G327" t="s">
        <v>386</v>
      </c>
      <c r="H327" t="s">
        <v>455</v>
      </c>
      <c r="I327" t="s">
        <v>1100</v>
      </c>
      <c r="J327" t="s">
        <v>1085</v>
      </c>
      <c r="K327" t="s">
        <v>1105</v>
      </c>
      <c r="L327" t="s">
        <v>1087</v>
      </c>
      <c r="M327">
        <v>357064</v>
      </c>
      <c r="N327">
        <v>357197</v>
      </c>
      <c r="O327">
        <f t="shared" si="90"/>
        <v>133</v>
      </c>
    </row>
    <row r="328" spans="1:15" ht="17" x14ac:dyDescent="0.2">
      <c r="A328" s="266" t="s">
        <v>1088</v>
      </c>
      <c r="B328" s="267">
        <v>64.03</v>
      </c>
      <c r="C328" s="267">
        <v>23.43</v>
      </c>
      <c r="D328">
        <f t="shared" si="88"/>
        <v>8</v>
      </c>
      <c r="E328">
        <f t="shared" si="89"/>
        <v>2022</v>
      </c>
      <c r="F328" s="268">
        <v>44783</v>
      </c>
      <c r="G328" s="270" t="s">
        <v>386</v>
      </c>
      <c r="H328" s="270" t="s">
        <v>1082</v>
      </c>
      <c r="I328" s="270" t="s">
        <v>1089</v>
      </c>
      <c r="J328" s="270" t="s">
        <v>1068</v>
      </c>
      <c r="K328" s="270" t="s">
        <v>1090</v>
      </c>
      <c r="L328" s="270" t="s">
        <v>1091</v>
      </c>
      <c r="M328" s="270">
        <v>333513</v>
      </c>
      <c r="N328" s="270">
        <v>333707</v>
      </c>
      <c r="O328" s="270">
        <f t="shared" si="90"/>
        <v>194</v>
      </c>
    </row>
    <row r="329" spans="1:15" x14ac:dyDescent="0.2">
      <c r="A329" s="244">
        <v>2516</v>
      </c>
      <c r="B329" s="258">
        <v>21.36</v>
      </c>
      <c r="C329" s="258">
        <v>23.43</v>
      </c>
      <c r="D329">
        <f t="shared" si="88"/>
        <v>8</v>
      </c>
      <c r="E329">
        <f t="shared" si="89"/>
        <v>2022</v>
      </c>
      <c r="F329" s="256">
        <v>44784</v>
      </c>
      <c r="G329" t="s">
        <v>386</v>
      </c>
      <c r="H329" t="s">
        <v>1092</v>
      </c>
      <c r="I329" t="s">
        <v>1011</v>
      </c>
      <c r="J329" t="s">
        <v>916</v>
      </c>
      <c r="K329" t="s">
        <v>1106</v>
      </c>
      <c r="L329" t="s">
        <v>1107</v>
      </c>
      <c r="M329">
        <v>418460</v>
      </c>
      <c r="N329">
        <v>418491</v>
      </c>
      <c r="O329">
        <f t="shared" si="90"/>
        <v>31</v>
      </c>
    </row>
    <row r="330" spans="1:15" x14ac:dyDescent="0.2">
      <c r="A330" s="244" t="s">
        <v>413</v>
      </c>
      <c r="B330" s="258" t="s">
        <v>414</v>
      </c>
      <c r="C330" s="258" t="s">
        <v>414</v>
      </c>
      <c r="D330">
        <f t="shared" si="88"/>
        <v>8</v>
      </c>
      <c r="E330">
        <f t="shared" si="89"/>
        <v>2022</v>
      </c>
      <c r="F330" s="256">
        <v>44784</v>
      </c>
      <c r="G330" t="s">
        <v>386</v>
      </c>
      <c r="H330" t="s">
        <v>1092</v>
      </c>
      <c r="I330" t="s">
        <v>915</v>
      </c>
      <c r="J330" t="s">
        <v>916</v>
      </c>
      <c r="K330" s="142" t="s">
        <v>1108</v>
      </c>
      <c r="L330" t="s">
        <v>1109</v>
      </c>
      <c r="M330">
        <v>418491</v>
      </c>
      <c r="N330">
        <v>418515</v>
      </c>
      <c r="O330">
        <f t="shared" si="90"/>
        <v>24</v>
      </c>
    </row>
    <row r="331" spans="1:15" x14ac:dyDescent="0.2">
      <c r="A331" s="244" t="s">
        <v>413</v>
      </c>
      <c r="B331" s="258" t="s">
        <v>414</v>
      </c>
      <c r="C331" s="258" t="s">
        <v>414</v>
      </c>
      <c r="D331">
        <f t="shared" si="88"/>
        <v>8</v>
      </c>
      <c r="E331">
        <f t="shared" si="89"/>
        <v>2022</v>
      </c>
      <c r="F331" s="256">
        <v>44784</v>
      </c>
      <c r="G331" t="s">
        <v>386</v>
      </c>
      <c r="H331" t="s">
        <v>395</v>
      </c>
      <c r="I331" t="s">
        <v>1100</v>
      </c>
      <c r="J331" t="s">
        <v>1085</v>
      </c>
      <c r="K331" t="s">
        <v>1110</v>
      </c>
      <c r="L331" t="s">
        <v>1087</v>
      </c>
      <c r="M331">
        <v>232150</v>
      </c>
      <c r="N331">
        <v>232282</v>
      </c>
      <c r="O331">
        <f t="shared" si="90"/>
        <v>132</v>
      </c>
    </row>
    <row r="332" spans="1:15" ht="17" x14ac:dyDescent="0.2">
      <c r="A332" s="266" t="s">
        <v>1088</v>
      </c>
      <c r="B332" s="267" t="s">
        <v>414</v>
      </c>
      <c r="C332" s="267" t="s">
        <v>414</v>
      </c>
      <c r="D332">
        <f t="shared" si="88"/>
        <v>8</v>
      </c>
      <c r="E332">
        <f t="shared" si="89"/>
        <v>2022</v>
      </c>
      <c r="F332" s="268">
        <v>44784</v>
      </c>
      <c r="G332" s="270" t="s">
        <v>386</v>
      </c>
      <c r="H332" s="270" t="s">
        <v>1082</v>
      </c>
      <c r="I332" s="270" t="s">
        <v>1089</v>
      </c>
      <c r="J332" s="270" t="s">
        <v>1068</v>
      </c>
      <c r="K332" s="270" t="s">
        <v>1090</v>
      </c>
      <c r="L332" s="270" t="s">
        <v>1091</v>
      </c>
      <c r="M332" s="270">
        <v>333707</v>
      </c>
      <c r="N332" s="270">
        <v>333890</v>
      </c>
      <c r="O332" s="270">
        <f t="shared" si="90"/>
        <v>183</v>
      </c>
    </row>
    <row r="333" spans="1:15" x14ac:dyDescent="0.2">
      <c r="A333" s="244" t="s">
        <v>1111</v>
      </c>
      <c r="B333" s="258">
        <v>25.61</v>
      </c>
      <c r="C333" s="258">
        <v>23.43</v>
      </c>
      <c r="D333">
        <f t="shared" si="88"/>
        <v>8</v>
      </c>
      <c r="E333">
        <f t="shared" si="89"/>
        <v>2022</v>
      </c>
      <c r="F333" s="256">
        <v>44784</v>
      </c>
      <c r="G333" t="s">
        <v>386</v>
      </c>
      <c r="H333" t="s">
        <v>387</v>
      </c>
      <c r="I333" t="s">
        <v>1112</v>
      </c>
      <c r="J333" t="s">
        <v>1113</v>
      </c>
      <c r="K333" t="s">
        <v>1114</v>
      </c>
      <c r="L333" t="s">
        <v>1115</v>
      </c>
      <c r="M333">
        <v>149088</v>
      </c>
      <c r="N333">
        <v>149395</v>
      </c>
      <c r="O333">
        <f t="shared" si="90"/>
        <v>307</v>
      </c>
    </row>
    <row r="334" spans="1:15" x14ac:dyDescent="0.2">
      <c r="A334" s="244" t="s">
        <v>413</v>
      </c>
      <c r="B334" s="258" t="s">
        <v>414</v>
      </c>
      <c r="C334" s="258" t="s">
        <v>414</v>
      </c>
      <c r="D334">
        <f t="shared" si="88"/>
        <v>8</v>
      </c>
      <c r="E334">
        <f t="shared" si="89"/>
        <v>2022</v>
      </c>
      <c r="F334" s="256">
        <v>44785</v>
      </c>
      <c r="G334" t="s">
        <v>386</v>
      </c>
      <c r="H334" t="s">
        <v>1092</v>
      </c>
      <c r="I334" t="s">
        <v>1116</v>
      </c>
      <c r="J334" t="s">
        <v>916</v>
      </c>
      <c r="K334" s="142" t="s">
        <v>1117</v>
      </c>
      <c r="L334" t="s">
        <v>1118</v>
      </c>
      <c r="M334">
        <v>418515</v>
      </c>
      <c r="N334">
        <v>418560</v>
      </c>
      <c r="O334">
        <f t="shared" si="90"/>
        <v>45</v>
      </c>
    </row>
    <row r="335" spans="1:15" x14ac:dyDescent="0.2">
      <c r="A335" s="244">
        <v>2518</v>
      </c>
      <c r="B335" s="258">
        <v>21.36</v>
      </c>
      <c r="C335" s="258">
        <v>23.43</v>
      </c>
      <c r="D335">
        <f t="shared" si="88"/>
        <v>8</v>
      </c>
      <c r="E335">
        <f t="shared" si="89"/>
        <v>2022</v>
      </c>
      <c r="F335" s="256">
        <v>44785</v>
      </c>
      <c r="G335" t="s">
        <v>386</v>
      </c>
      <c r="H335" t="s">
        <v>395</v>
      </c>
      <c r="I335" t="s">
        <v>1100</v>
      </c>
      <c r="J335" t="s">
        <v>1085</v>
      </c>
      <c r="K335" t="s">
        <v>1119</v>
      </c>
      <c r="L335" t="s">
        <v>1087</v>
      </c>
      <c r="M335">
        <v>232282</v>
      </c>
      <c r="N335">
        <v>232420</v>
      </c>
      <c r="O335">
        <f t="shared" si="90"/>
        <v>138</v>
      </c>
    </row>
    <row r="336" spans="1:15" x14ac:dyDescent="0.2">
      <c r="A336" s="244" t="s">
        <v>413</v>
      </c>
      <c r="B336" s="258" t="s">
        <v>414</v>
      </c>
      <c r="C336" s="258" t="s">
        <v>414</v>
      </c>
      <c r="D336">
        <f t="shared" si="88"/>
        <v>8</v>
      </c>
      <c r="E336">
        <f t="shared" si="89"/>
        <v>2022</v>
      </c>
      <c r="F336" s="256">
        <v>44785</v>
      </c>
      <c r="G336" t="s">
        <v>386</v>
      </c>
      <c r="H336" t="s">
        <v>455</v>
      </c>
      <c r="I336" t="s">
        <v>915</v>
      </c>
      <c r="J336" t="s">
        <v>916</v>
      </c>
      <c r="K336" s="142" t="s">
        <v>1120</v>
      </c>
      <c r="L336" t="s">
        <v>1121</v>
      </c>
      <c r="M336">
        <v>357197</v>
      </c>
      <c r="N336">
        <v>357216</v>
      </c>
      <c r="O336">
        <f t="shared" si="90"/>
        <v>19</v>
      </c>
    </row>
    <row r="337" spans="1:15" ht="17" x14ac:dyDescent="0.2">
      <c r="A337" s="266" t="s">
        <v>1088</v>
      </c>
      <c r="B337" s="267" t="s">
        <v>414</v>
      </c>
      <c r="C337" s="267" t="s">
        <v>414</v>
      </c>
      <c r="D337">
        <f t="shared" si="88"/>
        <v>8</v>
      </c>
      <c r="E337">
        <f t="shared" si="89"/>
        <v>2022</v>
      </c>
      <c r="F337" s="268">
        <v>44785</v>
      </c>
      <c r="G337" s="270" t="s">
        <v>386</v>
      </c>
      <c r="H337" s="270" t="s">
        <v>1082</v>
      </c>
      <c r="I337" s="270" t="s">
        <v>1089</v>
      </c>
      <c r="J337" s="270" t="s">
        <v>1068</v>
      </c>
      <c r="K337" s="270" t="s">
        <v>1090</v>
      </c>
      <c r="L337" s="270" t="s">
        <v>1091</v>
      </c>
      <c r="M337" s="270">
        <v>333890</v>
      </c>
      <c r="N337" s="270">
        <v>334088</v>
      </c>
      <c r="O337" s="270">
        <f t="shared" si="90"/>
        <v>198</v>
      </c>
    </row>
    <row r="338" spans="1:15" x14ac:dyDescent="0.2">
      <c r="A338" s="244" t="s">
        <v>1122</v>
      </c>
      <c r="B338" s="264">
        <v>12.8</v>
      </c>
      <c r="C338" s="258">
        <v>23.43</v>
      </c>
      <c r="D338">
        <f t="shared" si="88"/>
        <v>8</v>
      </c>
      <c r="E338">
        <f t="shared" si="89"/>
        <v>2022</v>
      </c>
      <c r="F338" s="256">
        <v>44785</v>
      </c>
      <c r="G338" t="s">
        <v>386</v>
      </c>
      <c r="H338" t="s">
        <v>387</v>
      </c>
      <c r="I338" t="s">
        <v>1123</v>
      </c>
      <c r="J338" t="s">
        <v>997</v>
      </c>
      <c r="K338" t="s">
        <v>1124</v>
      </c>
      <c r="L338" t="s">
        <v>1125</v>
      </c>
      <c r="M338">
        <v>149395</v>
      </c>
      <c r="N338">
        <v>149542</v>
      </c>
      <c r="O338">
        <f t="shared" si="90"/>
        <v>147</v>
      </c>
    </row>
    <row r="339" spans="1:15" x14ac:dyDescent="0.2">
      <c r="A339" s="244" t="s">
        <v>1126</v>
      </c>
      <c r="B339" s="258">
        <v>64.03</v>
      </c>
      <c r="C339" s="258">
        <v>23.43</v>
      </c>
      <c r="D339">
        <f t="shared" si="88"/>
        <v>8</v>
      </c>
      <c r="E339">
        <f t="shared" si="89"/>
        <v>2022</v>
      </c>
      <c r="F339" s="256">
        <v>44788</v>
      </c>
      <c r="G339" t="s">
        <v>386</v>
      </c>
      <c r="H339" t="s">
        <v>1082</v>
      </c>
      <c r="I339" t="s">
        <v>1127</v>
      </c>
      <c r="J339" t="s">
        <v>1085</v>
      </c>
      <c r="K339" t="s">
        <v>1128</v>
      </c>
      <c r="L339" t="s">
        <v>478</v>
      </c>
      <c r="M339">
        <v>334088</v>
      </c>
      <c r="N339">
        <v>334233</v>
      </c>
      <c r="O339">
        <f t="shared" si="90"/>
        <v>145</v>
      </c>
    </row>
    <row r="340" spans="1:15" x14ac:dyDescent="0.2">
      <c r="A340" s="244" t="s">
        <v>413</v>
      </c>
      <c r="B340" s="258" t="s">
        <v>414</v>
      </c>
      <c r="C340" s="258" t="s">
        <v>414</v>
      </c>
      <c r="D340">
        <f t="shared" si="88"/>
        <v>8</v>
      </c>
      <c r="E340">
        <f t="shared" si="89"/>
        <v>2022</v>
      </c>
      <c r="F340" s="256">
        <v>44789</v>
      </c>
      <c r="G340" t="s">
        <v>386</v>
      </c>
      <c r="H340" t="s">
        <v>1092</v>
      </c>
      <c r="I340" t="s">
        <v>1129</v>
      </c>
      <c r="J340" t="s">
        <v>1130</v>
      </c>
      <c r="K340" s="142" t="s">
        <v>1131</v>
      </c>
      <c r="L340" t="s">
        <v>1132</v>
      </c>
      <c r="M340">
        <v>418560</v>
      </c>
      <c r="N340">
        <v>418589</v>
      </c>
      <c r="O340">
        <f t="shared" si="90"/>
        <v>29</v>
      </c>
    </row>
    <row r="341" spans="1:15" x14ac:dyDescent="0.2">
      <c r="A341" s="244" t="s">
        <v>413</v>
      </c>
      <c r="B341" s="258" t="s">
        <v>414</v>
      </c>
      <c r="C341" s="258" t="s">
        <v>414</v>
      </c>
      <c r="D341">
        <f t="shared" si="88"/>
        <v>8</v>
      </c>
      <c r="E341">
        <f t="shared" si="89"/>
        <v>2022</v>
      </c>
      <c r="F341" s="256">
        <v>44789</v>
      </c>
      <c r="G341" t="s">
        <v>386</v>
      </c>
      <c r="H341" t="s">
        <v>1092</v>
      </c>
      <c r="I341" t="s">
        <v>560</v>
      </c>
      <c r="J341" t="s">
        <v>916</v>
      </c>
      <c r="K341" s="142" t="s">
        <v>1133</v>
      </c>
      <c r="L341" t="s">
        <v>1104</v>
      </c>
      <c r="M341">
        <v>418589</v>
      </c>
      <c r="N341">
        <v>418608</v>
      </c>
      <c r="O341">
        <f t="shared" si="90"/>
        <v>19</v>
      </c>
    </row>
    <row r="342" spans="1:15" x14ac:dyDescent="0.2">
      <c r="A342" s="244" t="s">
        <v>1134</v>
      </c>
      <c r="B342" s="258">
        <v>34.15</v>
      </c>
      <c r="C342" s="258">
        <v>23.43</v>
      </c>
      <c r="D342">
        <f t="shared" si="88"/>
        <v>8</v>
      </c>
      <c r="E342">
        <f t="shared" si="89"/>
        <v>2022</v>
      </c>
      <c r="F342" s="256">
        <v>44789</v>
      </c>
      <c r="G342" t="s">
        <v>386</v>
      </c>
      <c r="H342" t="s">
        <v>395</v>
      </c>
      <c r="I342" t="s">
        <v>1135</v>
      </c>
      <c r="J342" t="s">
        <v>1136</v>
      </c>
      <c r="K342" t="s">
        <v>1137</v>
      </c>
      <c r="L342" t="s">
        <v>1138</v>
      </c>
      <c r="M342">
        <v>232420</v>
      </c>
      <c r="N342">
        <v>232558</v>
      </c>
      <c r="O342">
        <f t="shared" si="90"/>
        <v>138</v>
      </c>
    </row>
    <row r="343" spans="1:15" x14ac:dyDescent="0.2">
      <c r="A343" s="244" t="s">
        <v>413</v>
      </c>
      <c r="B343" s="258" t="s">
        <v>414</v>
      </c>
      <c r="C343" s="258" t="s">
        <v>414</v>
      </c>
      <c r="D343">
        <f t="shared" si="88"/>
        <v>8</v>
      </c>
      <c r="E343">
        <f t="shared" si="89"/>
        <v>2022</v>
      </c>
      <c r="F343" s="256">
        <v>44789</v>
      </c>
      <c r="G343" t="s">
        <v>386</v>
      </c>
      <c r="H343" t="s">
        <v>455</v>
      </c>
      <c r="I343" t="s">
        <v>1093</v>
      </c>
      <c r="J343" t="s">
        <v>916</v>
      </c>
      <c r="K343" s="142" t="s">
        <v>1139</v>
      </c>
      <c r="L343" t="s">
        <v>1014</v>
      </c>
      <c r="M343">
        <v>357216</v>
      </c>
      <c r="N343">
        <v>357246</v>
      </c>
      <c r="O343">
        <f t="shared" si="90"/>
        <v>30</v>
      </c>
    </row>
    <row r="344" spans="1:15" x14ac:dyDescent="0.2">
      <c r="A344" s="244" t="s">
        <v>413</v>
      </c>
      <c r="B344" s="258" t="s">
        <v>414</v>
      </c>
      <c r="C344" s="258" t="s">
        <v>414</v>
      </c>
      <c r="D344">
        <f t="shared" si="88"/>
        <v>8</v>
      </c>
      <c r="E344">
        <f t="shared" si="89"/>
        <v>2022</v>
      </c>
      <c r="F344" s="256">
        <v>44789</v>
      </c>
      <c r="G344" t="s">
        <v>386</v>
      </c>
      <c r="H344" t="s">
        <v>1082</v>
      </c>
      <c r="I344" t="s">
        <v>1140</v>
      </c>
      <c r="J344" t="s">
        <v>997</v>
      </c>
      <c r="K344" t="s">
        <v>1141</v>
      </c>
      <c r="L344" t="s">
        <v>478</v>
      </c>
      <c r="M344">
        <v>334233</v>
      </c>
      <c r="N344">
        <v>334365</v>
      </c>
      <c r="O344">
        <f t="shared" si="90"/>
        <v>132</v>
      </c>
    </row>
    <row r="345" spans="1:15" x14ac:dyDescent="0.2">
      <c r="A345" s="244">
        <v>2525</v>
      </c>
      <c r="B345" s="258">
        <v>21.414000000000001</v>
      </c>
      <c r="C345" s="258">
        <v>23.35</v>
      </c>
      <c r="D345">
        <f t="shared" si="88"/>
        <v>8</v>
      </c>
      <c r="E345">
        <f t="shared" si="89"/>
        <v>2022</v>
      </c>
      <c r="F345" s="256">
        <v>44789</v>
      </c>
      <c r="G345" t="s">
        <v>386</v>
      </c>
      <c r="H345" t="s">
        <v>387</v>
      </c>
      <c r="I345" t="s">
        <v>1142</v>
      </c>
      <c r="J345" t="s">
        <v>1068</v>
      </c>
      <c r="K345" t="s">
        <v>1143</v>
      </c>
      <c r="L345" t="s">
        <v>1144</v>
      </c>
      <c r="M345">
        <v>149542</v>
      </c>
      <c r="N345">
        <v>149713</v>
      </c>
      <c r="O345">
        <f t="shared" si="90"/>
        <v>171</v>
      </c>
    </row>
    <row r="346" spans="1:15" x14ac:dyDescent="0.2">
      <c r="A346" s="244">
        <v>2527</v>
      </c>
      <c r="B346" s="258">
        <v>21.36</v>
      </c>
      <c r="C346" s="258">
        <v>23.43</v>
      </c>
      <c r="D346">
        <f t="shared" si="88"/>
        <v>8</v>
      </c>
      <c r="E346">
        <f t="shared" si="89"/>
        <v>2022</v>
      </c>
      <c r="F346" s="256">
        <v>44790</v>
      </c>
      <c r="G346" t="s">
        <v>386</v>
      </c>
      <c r="H346" t="s">
        <v>482</v>
      </c>
      <c r="I346" t="s">
        <v>1145</v>
      </c>
      <c r="J346" t="s">
        <v>916</v>
      </c>
      <c r="K346" s="142" t="s">
        <v>1146</v>
      </c>
      <c r="L346" t="s">
        <v>556</v>
      </c>
      <c r="M346">
        <v>311088</v>
      </c>
      <c r="N346">
        <v>311106</v>
      </c>
      <c r="O346">
        <f t="shared" si="90"/>
        <v>18</v>
      </c>
    </row>
    <row r="347" spans="1:15" x14ac:dyDescent="0.2">
      <c r="A347" s="244" t="s">
        <v>413</v>
      </c>
      <c r="B347" s="258" t="s">
        <v>414</v>
      </c>
      <c r="C347" s="258" t="s">
        <v>414</v>
      </c>
      <c r="D347">
        <f t="shared" si="88"/>
        <v>8</v>
      </c>
      <c r="E347">
        <f t="shared" si="89"/>
        <v>2022</v>
      </c>
      <c r="F347" s="256">
        <v>44790</v>
      </c>
      <c r="G347" t="s">
        <v>386</v>
      </c>
      <c r="H347" t="s">
        <v>395</v>
      </c>
      <c r="I347" t="s">
        <v>1135</v>
      </c>
      <c r="J347" t="s">
        <v>1136</v>
      </c>
      <c r="K347" t="s">
        <v>1137</v>
      </c>
      <c r="L347" t="s">
        <v>1138</v>
      </c>
      <c r="M347">
        <v>232558</v>
      </c>
      <c r="N347">
        <v>232690</v>
      </c>
      <c r="O347">
        <f t="shared" si="90"/>
        <v>132</v>
      </c>
    </row>
    <row r="348" spans="1:15" x14ac:dyDescent="0.2">
      <c r="A348" s="244" t="s">
        <v>413</v>
      </c>
      <c r="B348" s="258" t="s">
        <v>414</v>
      </c>
      <c r="C348" s="258" t="s">
        <v>414</v>
      </c>
      <c r="D348">
        <f t="shared" si="88"/>
        <v>8</v>
      </c>
      <c r="E348">
        <f t="shared" si="89"/>
        <v>2022</v>
      </c>
      <c r="F348" s="256">
        <v>44790</v>
      </c>
      <c r="G348" t="s">
        <v>386</v>
      </c>
      <c r="H348" t="s">
        <v>455</v>
      </c>
      <c r="I348" t="s">
        <v>1093</v>
      </c>
      <c r="J348" t="s">
        <v>916</v>
      </c>
      <c r="K348" s="142" t="s">
        <v>1147</v>
      </c>
      <c r="L348" t="s">
        <v>1014</v>
      </c>
      <c r="M348">
        <v>357246</v>
      </c>
      <c r="N348">
        <v>357269</v>
      </c>
      <c r="O348">
        <f t="shared" si="90"/>
        <v>23</v>
      </c>
    </row>
    <row r="349" spans="1:15" x14ac:dyDescent="0.2">
      <c r="A349" s="244" t="s">
        <v>1148</v>
      </c>
      <c r="B349" s="258">
        <v>64.03</v>
      </c>
      <c r="C349" s="258">
        <v>23.43</v>
      </c>
      <c r="D349">
        <f t="shared" si="88"/>
        <v>8</v>
      </c>
      <c r="E349">
        <f t="shared" si="89"/>
        <v>2022</v>
      </c>
      <c r="F349" s="256">
        <v>44790</v>
      </c>
      <c r="G349" t="s">
        <v>386</v>
      </c>
      <c r="H349" t="s">
        <v>1082</v>
      </c>
      <c r="I349" t="s">
        <v>1149</v>
      </c>
      <c r="J349" t="s">
        <v>1085</v>
      </c>
      <c r="K349" t="s">
        <v>1150</v>
      </c>
      <c r="L349" t="s">
        <v>478</v>
      </c>
      <c r="M349">
        <v>334365</v>
      </c>
      <c r="N349">
        <v>334504</v>
      </c>
      <c r="O349">
        <f t="shared" si="90"/>
        <v>139</v>
      </c>
    </row>
    <row r="350" spans="1:15" x14ac:dyDescent="0.2">
      <c r="A350" s="244" t="s">
        <v>413</v>
      </c>
      <c r="B350" s="258" t="s">
        <v>414</v>
      </c>
      <c r="C350" s="258" t="s">
        <v>414</v>
      </c>
      <c r="D350">
        <f t="shared" si="88"/>
        <v>8</v>
      </c>
      <c r="E350">
        <f t="shared" si="89"/>
        <v>2022</v>
      </c>
      <c r="F350" s="256">
        <v>44790</v>
      </c>
      <c r="G350" t="s">
        <v>386</v>
      </c>
      <c r="H350" t="s">
        <v>387</v>
      </c>
      <c r="I350" t="s">
        <v>560</v>
      </c>
      <c r="J350" t="s">
        <v>916</v>
      </c>
      <c r="K350" s="142" t="s">
        <v>1151</v>
      </c>
      <c r="L350" t="s">
        <v>1152</v>
      </c>
      <c r="M350">
        <v>149713</v>
      </c>
      <c r="N350">
        <v>149732</v>
      </c>
      <c r="O350">
        <f t="shared" si="90"/>
        <v>19</v>
      </c>
    </row>
    <row r="351" spans="1:15" x14ac:dyDescent="0.2">
      <c r="A351" s="244">
        <v>2528</v>
      </c>
      <c r="B351" s="258">
        <v>21.413</v>
      </c>
      <c r="C351" s="258">
        <v>23.35</v>
      </c>
      <c r="D351">
        <f t="shared" si="88"/>
        <v>8</v>
      </c>
      <c r="E351">
        <f t="shared" si="89"/>
        <v>2022</v>
      </c>
      <c r="F351" s="256">
        <v>44791</v>
      </c>
      <c r="G351" t="s">
        <v>386</v>
      </c>
      <c r="H351" t="s">
        <v>1092</v>
      </c>
      <c r="I351" t="s">
        <v>915</v>
      </c>
      <c r="J351" t="s">
        <v>916</v>
      </c>
      <c r="K351" t="s">
        <v>1153</v>
      </c>
      <c r="L351" t="s">
        <v>494</v>
      </c>
      <c r="M351">
        <v>418608</v>
      </c>
      <c r="N351">
        <v>418631</v>
      </c>
      <c r="O351">
        <f t="shared" si="90"/>
        <v>23</v>
      </c>
    </row>
    <row r="352" spans="1:15" x14ac:dyDescent="0.2">
      <c r="A352" s="244" t="s">
        <v>413</v>
      </c>
      <c r="B352" s="258" t="s">
        <v>414</v>
      </c>
      <c r="C352" s="258" t="s">
        <v>414</v>
      </c>
      <c r="D352">
        <f t="shared" si="88"/>
        <v>8</v>
      </c>
      <c r="E352">
        <f t="shared" si="89"/>
        <v>2022</v>
      </c>
      <c r="F352" s="256">
        <v>44791</v>
      </c>
      <c r="G352" t="s">
        <v>386</v>
      </c>
      <c r="H352" t="s">
        <v>395</v>
      </c>
      <c r="I352" t="s">
        <v>1093</v>
      </c>
      <c r="J352" t="s">
        <v>916</v>
      </c>
      <c r="K352" s="142" t="s">
        <v>1154</v>
      </c>
      <c r="L352" t="s">
        <v>1014</v>
      </c>
      <c r="M352">
        <v>232690</v>
      </c>
      <c r="N352">
        <v>232746</v>
      </c>
      <c r="O352">
        <f t="shared" si="90"/>
        <v>56</v>
      </c>
    </row>
    <row r="353" spans="1:15" x14ac:dyDescent="0.2">
      <c r="A353" s="244" t="s">
        <v>413</v>
      </c>
      <c r="B353" s="258" t="s">
        <v>414</v>
      </c>
      <c r="C353" s="258" t="s">
        <v>414</v>
      </c>
      <c r="D353">
        <f t="shared" si="88"/>
        <v>8</v>
      </c>
      <c r="E353">
        <f t="shared" si="89"/>
        <v>2022</v>
      </c>
      <c r="F353" s="256">
        <v>44791</v>
      </c>
      <c r="G353" t="s">
        <v>386</v>
      </c>
      <c r="H353" t="s">
        <v>455</v>
      </c>
      <c r="I353" t="s">
        <v>648</v>
      </c>
      <c r="J353" t="s">
        <v>916</v>
      </c>
      <c r="K353" s="142" t="s">
        <v>1155</v>
      </c>
      <c r="L353" t="s">
        <v>1156</v>
      </c>
      <c r="M353">
        <v>357269</v>
      </c>
      <c r="N353">
        <v>357288</v>
      </c>
      <c r="O353">
        <f t="shared" si="90"/>
        <v>19</v>
      </c>
    </row>
    <row r="354" spans="1:15" x14ac:dyDescent="0.2">
      <c r="A354" s="244" t="s">
        <v>413</v>
      </c>
      <c r="B354" s="258" t="s">
        <v>414</v>
      </c>
      <c r="C354" s="258" t="s">
        <v>414</v>
      </c>
      <c r="D354">
        <f t="shared" si="88"/>
        <v>8</v>
      </c>
      <c r="E354">
        <f t="shared" si="89"/>
        <v>2022</v>
      </c>
      <c r="F354" s="256">
        <v>44791</v>
      </c>
      <c r="G354" t="s">
        <v>386</v>
      </c>
      <c r="H354" t="s">
        <v>1082</v>
      </c>
      <c r="I354" t="s">
        <v>1157</v>
      </c>
      <c r="J354" t="s">
        <v>997</v>
      </c>
      <c r="K354" t="s">
        <v>1158</v>
      </c>
      <c r="L354" t="s">
        <v>478</v>
      </c>
      <c r="M354">
        <v>334504</v>
      </c>
      <c r="N354">
        <v>334648</v>
      </c>
      <c r="O354">
        <f t="shared" si="90"/>
        <v>144</v>
      </c>
    </row>
    <row r="355" spans="1:15" x14ac:dyDescent="0.2">
      <c r="A355" s="244">
        <v>3531</v>
      </c>
      <c r="B355" s="258">
        <v>8.5399999999999991</v>
      </c>
      <c r="C355" s="258">
        <v>23.43</v>
      </c>
      <c r="D355">
        <f t="shared" si="88"/>
        <v>8</v>
      </c>
      <c r="E355">
        <f t="shared" si="89"/>
        <v>2022</v>
      </c>
      <c r="F355" s="256">
        <v>44792</v>
      </c>
      <c r="G355" t="s">
        <v>386</v>
      </c>
      <c r="H355" t="s">
        <v>387</v>
      </c>
      <c r="I355" t="s">
        <v>1159</v>
      </c>
      <c r="J355" t="s">
        <v>1160</v>
      </c>
      <c r="K355" t="s">
        <v>1161</v>
      </c>
      <c r="L355" t="s">
        <v>1162</v>
      </c>
      <c r="M355">
        <v>149732</v>
      </c>
      <c r="N355">
        <v>150023</v>
      </c>
      <c r="O355">
        <f t="shared" si="90"/>
        <v>291</v>
      </c>
    </row>
    <row r="356" spans="1:15" x14ac:dyDescent="0.2">
      <c r="A356" s="244" t="s">
        <v>413</v>
      </c>
      <c r="B356" s="258" t="s">
        <v>414</v>
      </c>
      <c r="C356" s="258" t="s">
        <v>414</v>
      </c>
      <c r="D356">
        <f t="shared" si="88"/>
        <v>8</v>
      </c>
      <c r="E356">
        <f t="shared" si="89"/>
        <v>2022</v>
      </c>
      <c r="F356" s="256">
        <v>44795</v>
      </c>
      <c r="G356" t="s">
        <v>386</v>
      </c>
      <c r="H356" t="s">
        <v>1092</v>
      </c>
      <c r="I356" t="s">
        <v>1093</v>
      </c>
      <c r="J356" t="s">
        <v>916</v>
      </c>
      <c r="K356" t="s">
        <v>1163</v>
      </c>
      <c r="L356" t="s">
        <v>1164</v>
      </c>
      <c r="M356">
        <v>418631</v>
      </c>
      <c r="N356">
        <v>418643</v>
      </c>
      <c r="O356">
        <f t="shared" si="90"/>
        <v>12</v>
      </c>
    </row>
    <row r="357" spans="1:15" x14ac:dyDescent="0.2">
      <c r="A357" s="244" t="s">
        <v>1165</v>
      </c>
      <c r="B357" s="258">
        <v>12.81</v>
      </c>
      <c r="C357" s="258">
        <v>23.43</v>
      </c>
      <c r="D357">
        <f t="shared" si="88"/>
        <v>8</v>
      </c>
      <c r="E357">
        <f t="shared" si="89"/>
        <v>2022</v>
      </c>
      <c r="F357" s="256">
        <v>44795</v>
      </c>
      <c r="G357" t="s">
        <v>386</v>
      </c>
      <c r="H357" t="s">
        <v>486</v>
      </c>
      <c r="I357" t="s">
        <v>1093</v>
      </c>
      <c r="J357" t="s">
        <v>916</v>
      </c>
      <c r="K357" t="s">
        <v>984</v>
      </c>
      <c r="L357" t="s">
        <v>1166</v>
      </c>
      <c r="M357" s="281" t="s">
        <v>1167</v>
      </c>
      <c r="N357" s="281" t="s">
        <v>1168</v>
      </c>
      <c r="O357">
        <v>0</v>
      </c>
    </row>
    <row r="358" spans="1:15" x14ac:dyDescent="0.2">
      <c r="A358" s="244" t="s">
        <v>413</v>
      </c>
      <c r="B358" s="258" t="s">
        <v>414</v>
      </c>
      <c r="C358" s="258" t="s">
        <v>414</v>
      </c>
      <c r="D358">
        <f t="shared" si="88"/>
        <v>8</v>
      </c>
      <c r="E358">
        <f t="shared" si="89"/>
        <v>2022</v>
      </c>
      <c r="F358" s="256">
        <v>44795</v>
      </c>
      <c r="G358" t="s">
        <v>386</v>
      </c>
      <c r="H358" t="s">
        <v>1082</v>
      </c>
      <c r="I358" t="s">
        <v>1127</v>
      </c>
      <c r="J358" t="s">
        <v>997</v>
      </c>
      <c r="K358" s="142" t="s">
        <v>1169</v>
      </c>
      <c r="L358" t="s">
        <v>478</v>
      </c>
      <c r="M358">
        <v>334648</v>
      </c>
      <c r="N358">
        <v>334806</v>
      </c>
      <c r="O358">
        <f t="shared" ref="O358:O371" si="91">N358-M358</f>
        <v>158</v>
      </c>
    </row>
    <row r="359" spans="1:15" x14ac:dyDescent="0.2">
      <c r="A359" s="244">
        <v>2534</v>
      </c>
      <c r="B359" s="258">
        <v>21.414000000000001</v>
      </c>
      <c r="C359" s="258">
        <v>23.35</v>
      </c>
      <c r="D359">
        <f t="shared" si="88"/>
        <v>8</v>
      </c>
      <c r="E359">
        <f t="shared" si="89"/>
        <v>2022</v>
      </c>
      <c r="F359" s="256">
        <v>44795</v>
      </c>
      <c r="G359" t="s">
        <v>386</v>
      </c>
      <c r="H359" t="s">
        <v>387</v>
      </c>
      <c r="I359" t="s">
        <v>1142</v>
      </c>
      <c r="J359" t="s">
        <v>1068</v>
      </c>
      <c r="K359" t="s">
        <v>1170</v>
      </c>
      <c r="L359" t="s">
        <v>1171</v>
      </c>
      <c r="M359">
        <v>150023</v>
      </c>
      <c r="N359">
        <v>150194</v>
      </c>
      <c r="O359">
        <f t="shared" si="91"/>
        <v>171</v>
      </c>
    </row>
    <row r="360" spans="1:15" x14ac:dyDescent="0.2">
      <c r="A360" s="244" t="s">
        <v>413</v>
      </c>
      <c r="B360" s="258" t="s">
        <v>414</v>
      </c>
      <c r="C360" s="258" t="s">
        <v>414</v>
      </c>
      <c r="D360">
        <f t="shared" si="88"/>
        <v>8</v>
      </c>
      <c r="E360">
        <f t="shared" si="89"/>
        <v>2022</v>
      </c>
      <c r="F360" s="256">
        <v>44796</v>
      </c>
      <c r="G360" t="s">
        <v>386</v>
      </c>
      <c r="H360" t="s">
        <v>455</v>
      </c>
      <c r="I360" t="s">
        <v>1093</v>
      </c>
      <c r="J360" t="s">
        <v>916</v>
      </c>
      <c r="K360" t="s">
        <v>1172</v>
      </c>
      <c r="L360" t="s">
        <v>1173</v>
      </c>
      <c r="M360">
        <v>357288</v>
      </c>
      <c r="N360">
        <v>357309</v>
      </c>
      <c r="O360">
        <f t="shared" si="91"/>
        <v>21</v>
      </c>
    </row>
    <row r="361" spans="1:15" x14ac:dyDescent="0.2">
      <c r="A361" s="244" t="s">
        <v>1174</v>
      </c>
      <c r="B361" s="264">
        <f>1000/23.43</f>
        <v>42.680324370465215</v>
      </c>
      <c r="C361" s="258">
        <v>23.43</v>
      </c>
      <c r="D361">
        <f t="shared" si="88"/>
        <v>8</v>
      </c>
      <c r="E361">
        <f t="shared" si="89"/>
        <v>2022</v>
      </c>
      <c r="F361" s="256">
        <v>44796</v>
      </c>
      <c r="G361" t="s">
        <v>386</v>
      </c>
      <c r="H361" t="s">
        <v>1082</v>
      </c>
      <c r="I361" t="s">
        <v>1140</v>
      </c>
      <c r="J361" t="s">
        <v>1085</v>
      </c>
      <c r="K361" s="142" t="s">
        <v>1175</v>
      </c>
      <c r="L361" t="s">
        <v>478</v>
      </c>
      <c r="M361">
        <v>334806</v>
      </c>
      <c r="N361">
        <v>334939</v>
      </c>
      <c r="O361">
        <f t="shared" si="91"/>
        <v>133</v>
      </c>
    </row>
    <row r="362" spans="1:15" x14ac:dyDescent="0.2">
      <c r="A362" s="244" t="s">
        <v>413</v>
      </c>
      <c r="B362" s="258" t="s">
        <v>414</v>
      </c>
      <c r="C362" s="258" t="s">
        <v>414</v>
      </c>
      <c r="D362">
        <f t="shared" si="88"/>
        <v>8</v>
      </c>
      <c r="E362">
        <f t="shared" si="89"/>
        <v>2022</v>
      </c>
      <c r="F362" s="256">
        <v>44796</v>
      </c>
      <c r="G362" t="s">
        <v>386</v>
      </c>
      <c r="H362" t="s">
        <v>387</v>
      </c>
      <c r="I362" t="s">
        <v>1011</v>
      </c>
      <c r="J362" t="s">
        <v>1085</v>
      </c>
      <c r="K362" t="s">
        <v>1176</v>
      </c>
      <c r="L362" t="s">
        <v>553</v>
      </c>
      <c r="M362">
        <v>150194</v>
      </c>
      <c r="N362">
        <v>150328</v>
      </c>
      <c r="O362">
        <f t="shared" si="91"/>
        <v>134</v>
      </c>
    </row>
    <row r="363" spans="1:15" x14ac:dyDescent="0.2">
      <c r="A363" s="244" t="s">
        <v>413</v>
      </c>
      <c r="B363" s="258" t="s">
        <v>414</v>
      </c>
      <c r="C363" s="258" t="s">
        <v>414</v>
      </c>
      <c r="D363">
        <f t="shared" si="88"/>
        <v>8</v>
      </c>
      <c r="E363">
        <f t="shared" si="89"/>
        <v>2022</v>
      </c>
      <c r="F363" s="256">
        <v>44797</v>
      </c>
      <c r="G363" t="s">
        <v>386</v>
      </c>
      <c r="H363" t="s">
        <v>415</v>
      </c>
      <c r="I363" t="s">
        <v>1145</v>
      </c>
      <c r="J363" t="s">
        <v>916</v>
      </c>
      <c r="K363" t="s">
        <v>1177</v>
      </c>
      <c r="L363" t="s">
        <v>556</v>
      </c>
      <c r="M363">
        <v>311106</v>
      </c>
      <c r="N363">
        <v>311112</v>
      </c>
      <c r="O363">
        <f t="shared" si="91"/>
        <v>6</v>
      </c>
    </row>
    <row r="364" spans="1:15" x14ac:dyDescent="0.2">
      <c r="A364" s="244" t="s">
        <v>413</v>
      </c>
      <c r="B364" s="258" t="s">
        <v>414</v>
      </c>
      <c r="C364" s="258" t="s">
        <v>414</v>
      </c>
      <c r="D364">
        <f t="shared" si="88"/>
        <v>8</v>
      </c>
      <c r="E364">
        <f t="shared" si="89"/>
        <v>2022</v>
      </c>
      <c r="F364" s="256">
        <v>44797</v>
      </c>
      <c r="G364" t="s">
        <v>386</v>
      </c>
      <c r="H364" t="s">
        <v>455</v>
      </c>
      <c r="I364" t="s">
        <v>1093</v>
      </c>
      <c r="J364" t="s">
        <v>916</v>
      </c>
      <c r="K364" t="s">
        <v>1178</v>
      </c>
      <c r="L364" t="s">
        <v>1014</v>
      </c>
      <c r="M364">
        <v>357309</v>
      </c>
      <c r="N364">
        <v>357331</v>
      </c>
      <c r="O364">
        <f t="shared" si="91"/>
        <v>22</v>
      </c>
    </row>
    <row r="365" spans="1:15" x14ac:dyDescent="0.2">
      <c r="A365" s="244">
        <v>2535</v>
      </c>
      <c r="B365" s="258">
        <v>21.36</v>
      </c>
      <c r="C365" s="258">
        <v>23.43</v>
      </c>
      <c r="D365">
        <f t="shared" si="88"/>
        <v>8</v>
      </c>
      <c r="E365">
        <f t="shared" si="89"/>
        <v>2022</v>
      </c>
      <c r="F365" s="256">
        <v>44797</v>
      </c>
      <c r="G365" t="s">
        <v>386</v>
      </c>
      <c r="H365" t="s">
        <v>455</v>
      </c>
      <c r="I365" t="s">
        <v>1051</v>
      </c>
      <c r="J365" t="s">
        <v>916</v>
      </c>
      <c r="K365" t="s">
        <v>1179</v>
      </c>
      <c r="L365" t="s">
        <v>1180</v>
      </c>
      <c r="M365">
        <v>357331</v>
      </c>
      <c r="N365">
        <v>357349</v>
      </c>
      <c r="O365">
        <f t="shared" si="91"/>
        <v>18</v>
      </c>
    </row>
    <row r="366" spans="1:15" x14ac:dyDescent="0.2">
      <c r="A366" s="244" t="s">
        <v>413</v>
      </c>
      <c r="B366" s="258" t="s">
        <v>414</v>
      </c>
      <c r="C366" s="258" t="s">
        <v>414</v>
      </c>
      <c r="D366">
        <f t="shared" si="88"/>
        <v>8</v>
      </c>
      <c r="E366">
        <f t="shared" si="89"/>
        <v>2022</v>
      </c>
      <c r="F366" s="256">
        <v>44797</v>
      </c>
      <c r="G366" t="s">
        <v>386</v>
      </c>
      <c r="H366" t="s">
        <v>1082</v>
      </c>
      <c r="I366" t="s">
        <v>1149</v>
      </c>
      <c r="J366" t="s">
        <v>1085</v>
      </c>
      <c r="K366" t="s">
        <v>1181</v>
      </c>
      <c r="L366" t="s">
        <v>478</v>
      </c>
      <c r="M366">
        <v>334939</v>
      </c>
      <c r="N366">
        <v>335088</v>
      </c>
      <c r="O366">
        <f t="shared" si="91"/>
        <v>149</v>
      </c>
    </row>
    <row r="367" spans="1:15" x14ac:dyDescent="0.2">
      <c r="A367" s="244" t="s">
        <v>413</v>
      </c>
      <c r="B367" s="258" t="s">
        <v>414</v>
      </c>
      <c r="C367" s="258" t="s">
        <v>414</v>
      </c>
      <c r="D367">
        <f t="shared" si="88"/>
        <v>8</v>
      </c>
      <c r="E367">
        <f t="shared" si="89"/>
        <v>2022</v>
      </c>
      <c r="F367" s="256">
        <v>44798</v>
      </c>
      <c r="G367" t="s">
        <v>386</v>
      </c>
      <c r="H367" t="s">
        <v>1092</v>
      </c>
      <c r="I367" t="s">
        <v>915</v>
      </c>
      <c r="J367" t="s">
        <v>916</v>
      </c>
      <c r="K367" t="s">
        <v>1182</v>
      </c>
      <c r="L367" t="s">
        <v>1183</v>
      </c>
      <c r="M367">
        <v>418643</v>
      </c>
      <c r="N367">
        <v>418667</v>
      </c>
      <c r="O367">
        <f t="shared" si="91"/>
        <v>24</v>
      </c>
    </row>
    <row r="368" spans="1:15" x14ac:dyDescent="0.2">
      <c r="A368" s="244" t="s">
        <v>413</v>
      </c>
      <c r="B368" s="258" t="s">
        <v>414</v>
      </c>
      <c r="C368" s="258" t="s">
        <v>414</v>
      </c>
      <c r="D368">
        <f t="shared" si="88"/>
        <v>8</v>
      </c>
      <c r="E368">
        <f t="shared" si="89"/>
        <v>2022</v>
      </c>
      <c r="F368" s="256">
        <v>44798</v>
      </c>
      <c r="G368" t="s">
        <v>386</v>
      </c>
      <c r="H368" t="s">
        <v>395</v>
      </c>
      <c r="I368" t="s">
        <v>1093</v>
      </c>
      <c r="J368" t="s">
        <v>916</v>
      </c>
      <c r="K368" t="s">
        <v>1184</v>
      </c>
      <c r="L368" t="s">
        <v>1014</v>
      </c>
      <c r="M368">
        <v>232746</v>
      </c>
      <c r="N368">
        <v>232768</v>
      </c>
      <c r="O368">
        <f t="shared" si="91"/>
        <v>22</v>
      </c>
    </row>
    <row r="369" spans="1:15" x14ac:dyDescent="0.2">
      <c r="A369" s="244" t="s">
        <v>1185</v>
      </c>
      <c r="B369" s="264">
        <f>1000/23.35</f>
        <v>42.826552462526763</v>
      </c>
      <c r="C369" s="258">
        <v>23.43</v>
      </c>
      <c r="D369">
        <f t="shared" si="88"/>
        <v>8</v>
      </c>
      <c r="E369">
        <f t="shared" si="89"/>
        <v>2022</v>
      </c>
      <c r="F369" s="256">
        <v>44798</v>
      </c>
      <c r="G369" t="s">
        <v>386</v>
      </c>
      <c r="H369" t="s">
        <v>1082</v>
      </c>
      <c r="I369" t="s">
        <v>1157</v>
      </c>
      <c r="J369" t="s">
        <v>1085</v>
      </c>
      <c r="K369" t="s">
        <v>1186</v>
      </c>
      <c r="L369" t="s">
        <v>478</v>
      </c>
      <c r="M369">
        <v>335088</v>
      </c>
      <c r="N369">
        <v>335247</v>
      </c>
      <c r="O369">
        <f t="shared" si="91"/>
        <v>159</v>
      </c>
    </row>
    <row r="370" spans="1:15" x14ac:dyDescent="0.2">
      <c r="A370" s="244" t="s">
        <v>413</v>
      </c>
      <c r="B370" s="258" t="s">
        <v>414</v>
      </c>
      <c r="C370" s="258" t="s">
        <v>414</v>
      </c>
      <c r="D370">
        <f t="shared" si="88"/>
        <v>8</v>
      </c>
      <c r="E370">
        <f t="shared" si="89"/>
        <v>2022</v>
      </c>
      <c r="F370" s="256">
        <v>44799</v>
      </c>
      <c r="G370" t="s">
        <v>386</v>
      </c>
      <c r="H370" t="s">
        <v>1092</v>
      </c>
      <c r="I370" t="s">
        <v>1187</v>
      </c>
      <c r="J370" t="s">
        <v>916</v>
      </c>
      <c r="M370">
        <v>418667</v>
      </c>
      <c r="N370">
        <v>418686</v>
      </c>
      <c r="O370">
        <f t="shared" si="91"/>
        <v>19</v>
      </c>
    </row>
    <row r="371" spans="1:15" x14ac:dyDescent="0.2">
      <c r="A371" s="244" t="s">
        <v>413</v>
      </c>
      <c r="B371" s="258" t="s">
        <v>414</v>
      </c>
      <c r="C371" s="258" t="s">
        <v>414</v>
      </c>
      <c r="D371">
        <f t="shared" si="88"/>
        <v>8</v>
      </c>
      <c r="E371">
        <f t="shared" si="89"/>
        <v>2022</v>
      </c>
      <c r="F371" s="256">
        <v>44799</v>
      </c>
      <c r="G371" t="s">
        <v>386</v>
      </c>
      <c r="H371" t="s">
        <v>1092</v>
      </c>
      <c r="I371" t="s">
        <v>1051</v>
      </c>
      <c r="J371" t="s">
        <v>1188</v>
      </c>
      <c r="K371" t="s">
        <v>1189</v>
      </c>
      <c r="L371" t="s">
        <v>1190</v>
      </c>
      <c r="M371">
        <v>418686</v>
      </c>
      <c r="N371">
        <v>418705</v>
      </c>
      <c r="O371">
        <f t="shared" si="91"/>
        <v>19</v>
      </c>
    </row>
    <row r="372" spans="1:15" hidden="1" x14ac:dyDescent="0.2">
      <c r="A372" s="244" t="s">
        <v>1191</v>
      </c>
      <c r="B372" s="258">
        <v>80.680000000000007</v>
      </c>
      <c r="C372" s="258">
        <v>24.79</v>
      </c>
      <c r="D372" s="258"/>
      <c r="E372" s="258"/>
      <c r="F372" s="256">
        <v>44799</v>
      </c>
      <c r="G372" s="262" t="s">
        <v>777</v>
      </c>
      <c r="H372" t="s">
        <v>1192</v>
      </c>
      <c r="I372" t="s">
        <v>779</v>
      </c>
      <c r="J372" t="s">
        <v>397</v>
      </c>
      <c r="K372" t="s">
        <v>1193</v>
      </c>
      <c r="L372" t="s">
        <v>1194</v>
      </c>
      <c r="M372" s="281" t="s">
        <v>1167</v>
      </c>
      <c r="N372" s="281" t="s">
        <v>1195</v>
      </c>
      <c r="O372">
        <v>0</v>
      </c>
    </row>
    <row r="373" spans="1:15" x14ac:dyDescent="0.2">
      <c r="A373" s="244" t="s">
        <v>1196</v>
      </c>
      <c r="B373" s="258">
        <v>34.15</v>
      </c>
      <c r="C373" s="258">
        <v>23.43</v>
      </c>
      <c r="D373">
        <f t="shared" ref="D373:D376" si="92">MONTH(F373)</f>
        <v>8</v>
      </c>
      <c r="E373">
        <f t="shared" ref="E373:E376" si="93">YEAR(F373)</f>
        <v>2022</v>
      </c>
      <c r="F373" s="256">
        <v>44799</v>
      </c>
      <c r="G373" t="s">
        <v>386</v>
      </c>
      <c r="H373" t="s">
        <v>395</v>
      </c>
      <c r="I373" t="s">
        <v>1123</v>
      </c>
      <c r="J373" t="s">
        <v>970</v>
      </c>
      <c r="K373" t="s">
        <v>1197</v>
      </c>
      <c r="L373" t="s">
        <v>1198</v>
      </c>
      <c r="M373">
        <v>232768</v>
      </c>
      <c r="N373">
        <v>233121</v>
      </c>
      <c r="O373">
        <f>N373-M373</f>
        <v>353</v>
      </c>
    </row>
    <row r="374" spans="1:15" x14ac:dyDescent="0.2">
      <c r="A374" s="244" t="s">
        <v>413</v>
      </c>
      <c r="B374" s="258" t="s">
        <v>414</v>
      </c>
      <c r="C374" s="258" t="s">
        <v>414</v>
      </c>
      <c r="D374">
        <f t="shared" si="92"/>
        <v>8</v>
      </c>
      <c r="E374">
        <f t="shared" si="93"/>
        <v>2022</v>
      </c>
      <c r="F374" s="256">
        <v>44799</v>
      </c>
      <c r="G374" t="s">
        <v>386</v>
      </c>
      <c r="H374" t="s">
        <v>455</v>
      </c>
      <c r="I374" t="s">
        <v>600</v>
      </c>
      <c r="J374" t="s">
        <v>1199</v>
      </c>
      <c r="L374" t="s">
        <v>1200</v>
      </c>
      <c r="M374">
        <v>357349</v>
      </c>
      <c r="N374">
        <v>357478</v>
      </c>
      <c r="O374">
        <f>N374-M374</f>
        <v>129</v>
      </c>
    </row>
    <row r="375" spans="1:15" x14ac:dyDescent="0.2">
      <c r="A375" s="259" t="s">
        <v>413</v>
      </c>
      <c r="B375" s="260" t="s">
        <v>414</v>
      </c>
      <c r="C375" s="260" t="s">
        <v>414</v>
      </c>
      <c r="D375">
        <f t="shared" si="92"/>
        <v>8</v>
      </c>
      <c r="E375">
        <f t="shared" si="93"/>
        <v>2022</v>
      </c>
      <c r="F375" s="261">
        <v>44799</v>
      </c>
      <c r="G375" s="262" t="s">
        <v>386</v>
      </c>
      <c r="H375" s="262" t="s">
        <v>1082</v>
      </c>
      <c r="I375" s="262" t="s">
        <v>1201</v>
      </c>
      <c r="J375" s="262" t="s">
        <v>1188</v>
      </c>
      <c r="K375" s="262"/>
      <c r="L375" s="262" t="s">
        <v>1202</v>
      </c>
      <c r="M375" s="262">
        <v>335247</v>
      </c>
      <c r="N375" s="262">
        <v>335282</v>
      </c>
      <c r="O375" s="262">
        <f>N375-M375</f>
        <v>35</v>
      </c>
    </row>
    <row r="376" spans="1:15" x14ac:dyDescent="0.2">
      <c r="A376" s="244">
        <v>2536</v>
      </c>
      <c r="B376" s="258">
        <v>21.414000000000001</v>
      </c>
      <c r="C376" s="258">
        <v>23.35</v>
      </c>
      <c r="D376">
        <f t="shared" si="92"/>
        <v>8</v>
      </c>
      <c r="E376">
        <f t="shared" si="93"/>
        <v>2022</v>
      </c>
      <c r="F376" s="256">
        <v>44799</v>
      </c>
      <c r="G376" t="s">
        <v>386</v>
      </c>
      <c r="H376" t="s">
        <v>387</v>
      </c>
      <c r="I376" t="s">
        <v>985</v>
      </c>
      <c r="J376" t="s">
        <v>970</v>
      </c>
      <c r="K376" t="s">
        <v>1203</v>
      </c>
      <c r="L376" t="s">
        <v>1204</v>
      </c>
      <c r="M376">
        <v>150328</v>
      </c>
      <c r="N376">
        <v>150658</v>
      </c>
      <c r="O376">
        <f>N376-M376</f>
        <v>330</v>
      </c>
    </row>
    <row r="377" spans="1:15" hidden="1" x14ac:dyDescent="0.2">
      <c r="A377" s="244" t="s">
        <v>1205</v>
      </c>
      <c r="B377" s="258">
        <v>60.51</v>
      </c>
      <c r="C377" s="258">
        <v>24.79</v>
      </c>
      <c r="D377" s="258"/>
      <c r="E377" s="258"/>
      <c r="F377" s="256">
        <v>44802</v>
      </c>
      <c r="G377" s="262" t="s">
        <v>777</v>
      </c>
      <c r="H377" t="s">
        <v>952</v>
      </c>
      <c r="I377" t="s">
        <v>779</v>
      </c>
      <c r="J377" t="s">
        <v>997</v>
      </c>
      <c r="L377" t="s">
        <v>1206</v>
      </c>
      <c r="M377" s="281" t="s">
        <v>1167</v>
      </c>
      <c r="N377" s="281" t="s">
        <v>1195</v>
      </c>
      <c r="O377">
        <v>0</v>
      </c>
    </row>
    <row r="378" spans="1:15" hidden="1" x14ac:dyDescent="0.2">
      <c r="A378" s="244" t="s">
        <v>1207</v>
      </c>
      <c r="B378" s="258">
        <v>40.340000000000003</v>
      </c>
      <c r="C378" s="258">
        <v>24.79</v>
      </c>
      <c r="D378" s="258"/>
      <c r="E378" s="258"/>
      <c r="F378" s="256">
        <v>44802</v>
      </c>
      <c r="G378" s="262" t="s">
        <v>777</v>
      </c>
      <c r="H378" t="s">
        <v>1192</v>
      </c>
      <c r="I378" t="s">
        <v>1208</v>
      </c>
      <c r="J378" t="s">
        <v>997</v>
      </c>
      <c r="K378" t="s">
        <v>1209</v>
      </c>
      <c r="L378" t="s">
        <v>1206</v>
      </c>
      <c r="M378" s="281" t="s">
        <v>1167</v>
      </c>
      <c r="N378" s="281" t="s">
        <v>1195</v>
      </c>
      <c r="O378">
        <v>0</v>
      </c>
    </row>
    <row r="379" spans="1:15" x14ac:dyDescent="0.2">
      <c r="A379" s="244" t="s">
        <v>413</v>
      </c>
      <c r="B379" s="258" t="s">
        <v>414</v>
      </c>
      <c r="C379" s="258" t="s">
        <v>414</v>
      </c>
      <c r="D379">
        <f t="shared" ref="D379:D400" si="94">MONTH(F379)</f>
        <v>8</v>
      </c>
      <c r="E379">
        <f t="shared" ref="E379:E400" si="95">YEAR(F379)</f>
        <v>2022</v>
      </c>
      <c r="F379" s="256">
        <v>44802</v>
      </c>
      <c r="G379" t="s">
        <v>386</v>
      </c>
      <c r="H379" t="s">
        <v>455</v>
      </c>
      <c r="I379" t="s">
        <v>1093</v>
      </c>
      <c r="J379" t="s">
        <v>916</v>
      </c>
      <c r="L379" t="s">
        <v>1014</v>
      </c>
      <c r="M379">
        <v>357478</v>
      </c>
      <c r="N379">
        <v>357505</v>
      </c>
      <c r="O379">
        <f t="shared" ref="O379:O388" si="96">N379-M379</f>
        <v>27</v>
      </c>
    </row>
    <row r="380" spans="1:15" x14ac:dyDescent="0.2">
      <c r="A380" s="244" t="s">
        <v>413</v>
      </c>
      <c r="B380" s="258" t="s">
        <v>414</v>
      </c>
      <c r="C380" s="258" t="s">
        <v>414</v>
      </c>
      <c r="D380">
        <f t="shared" si="94"/>
        <v>8</v>
      </c>
      <c r="E380">
        <f t="shared" si="95"/>
        <v>2022</v>
      </c>
      <c r="F380" s="256">
        <v>44802</v>
      </c>
      <c r="G380" t="s">
        <v>386</v>
      </c>
      <c r="H380" t="s">
        <v>1082</v>
      </c>
      <c r="I380" t="s">
        <v>1127</v>
      </c>
      <c r="J380" t="s">
        <v>997</v>
      </c>
      <c r="K380" t="s">
        <v>1210</v>
      </c>
      <c r="L380" t="s">
        <v>478</v>
      </c>
      <c r="M380">
        <v>335282</v>
      </c>
      <c r="N380">
        <v>335420</v>
      </c>
      <c r="O380">
        <f t="shared" si="96"/>
        <v>138</v>
      </c>
    </row>
    <row r="381" spans="1:15" x14ac:dyDescent="0.2">
      <c r="A381" s="244" t="s">
        <v>413</v>
      </c>
      <c r="B381" s="258" t="s">
        <v>414</v>
      </c>
      <c r="C381" s="258" t="s">
        <v>414</v>
      </c>
      <c r="D381">
        <f t="shared" si="94"/>
        <v>8</v>
      </c>
      <c r="E381">
        <f t="shared" si="95"/>
        <v>2022</v>
      </c>
      <c r="F381" s="256">
        <v>44802</v>
      </c>
      <c r="G381" t="s">
        <v>386</v>
      </c>
      <c r="H381" t="s">
        <v>387</v>
      </c>
      <c r="I381" t="s">
        <v>1011</v>
      </c>
      <c r="J381" t="s">
        <v>997</v>
      </c>
      <c r="K381" t="s">
        <v>1209</v>
      </c>
      <c r="L381" t="s">
        <v>1211</v>
      </c>
      <c r="M381">
        <v>150658</v>
      </c>
      <c r="N381">
        <v>150791</v>
      </c>
      <c r="O381">
        <f t="shared" si="96"/>
        <v>133</v>
      </c>
    </row>
    <row r="382" spans="1:15" x14ac:dyDescent="0.2">
      <c r="A382" s="244" t="s">
        <v>413</v>
      </c>
      <c r="B382" s="258" t="s">
        <v>414</v>
      </c>
      <c r="C382" s="258" t="s">
        <v>414</v>
      </c>
      <c r="D382">
        <f t="shared" si="94"/>
        <v>8</v>
      </c>
      <c r="E382">
        <f t="shared" si="95"/>
        <v>2022</v>
      </c>
      <c r="F382" s="256">
        <v>44803</v>
      </c>
      <c r="G382" t="s">
        <v>386</v>
      </c>
      <c r="H382" t="s">
        <v>1092</v>
      </c>
      <c r="I382" t="s">
        <v>915</v>
      </c>
      <c r="J382" t="s">
        <v>916</v>
      </c>
      <c r="K382" t="s">
        <v>1212</v>
      </c>
      <c r="L382" t="s">
        <v>1213</v>
      </c>
      <c r="M382">
        <v>418705</v>
      </c>
      <c r="N382">
        <v>418729</v>
      </c>
      <c r="O382">
        <f t="shared" si="96"/>
        <v>24</v>
      </c>
    </row>
    <row r="383" spans="1:15" x14ac:dyDescent="0.2">
      <c r="A383" s="244" t="s">
        <v>413</v>
      </c>
      <c r="B383" s="258" t="s">
        <v>414</v>
      </c>
      <c r="C383" s="258" t="s">
        <v>414</v>
      </c>
      <c r="D383">
        <f t="shared" si="94"/>
        <v>8</v>
      </c>
      <c r="E383">
        <f t="shared" si="95"/>
        <v>2022</v>
      </c>
      <c r="F383" s="256">
        <v>44803</v>
      </c>
      <c r="G383" t="s">
        <v>386</v>
      </c>
      <c r="H383" t="s">
        <v>455</v>
      </c>
      <c r="I383" t="s">
        <v>1093</v>
      </c>
      <c r="J383" t="s">
        <v>916</v>
      </c>
      <c r="K383" t="s">
        <v>1214</v>
      </c>
      <c r="L383" t="s">
        <v>1014</v>
      </c>
      <c r="M383">
        <v>357505</v>
      </c>
      <c r="N383">
        <v>357519</v>
      </c>
      <c r="O383">
        <f t="shared" si="96"/>
        <v>14</v>
      </c>
    </row>
    <row r="384" spans="1:15" x14ac:dyDescent="0.2">
      <c r="A384" s="244" t="s">
        <v>413</v>
      </c>
      <c r="B384" s="258" t="s">
        <v>414</v>
      </c>
      <c r="C384" s="258" t="s">
        <v>414</v>
      </c>
      <c r="D384">
        <f t="shared" si="94"/>
        <v>8</v>
      </c>
      <c r="E384">
        <f t="shared" si="95"/>
        <v>2022</v>
      </c>
      <c r="F384" s="256">
        <v>44803</v>
      </c>
      <c r="G384" t="s">
        <v>386</v>
      </c>
      <c r="H384" t="s">
        <v>455</v>
      </c>
      <c r="I384" t="s">
        <v>1051</v>
      </c>
      <c r="J384" t="s">
        <v>916</v>
      </c>
      <c r="L384" t="s">
        <v>1180</v>
      </c>
      <c r="M384">
        <v>357519</v>
      </c>
      <c r="N384">
        <v>357538</v>
      </c>
      <c r="O384">
        <f t="shared" si="96"/>
        <v>19</v>
      </c>
    </row>
    <row r="385" spans="1:15" x14ac:dyDescent="0.2">
      <c r="A385" s="244" t="s">
        <v>1215</v>
      </c>
      <c r="B385" s="258">
        <v>64.040000000000006</v>
      </c>
      <c r="C385" s="258">
        <v>23.43</v>
      </c>
      <c r="D385">
        <f t="shared" si="94"/>
        <v>8</v>
      </c>
      <c r="E385">
        <f t="shared" si="95"/>
        <v>2022</v>
      </c>
      <c r="F385" s="256">
        <v>44803</v>
      </c>
      <c r="G385" t="s">
        <v>386</v>
      </c>
      <c r="H385" t="s">
        <v>1082</v>
      </c>
      <c r="I385" t="s">
        <v>1216</v>
      </c>
      <c r="J385" t="s">
        <v>997</v>
      </c>
      <c r="K385" t="s">
        <v>1217</v>
      </c>
      <c r="L385" t="s">
        <v>478</v>
      </c>
      <c r="M385">
        <v>335420</v>
      </c>
      <c r="N385">
        <v>335566</v>
      </c>
      <c r="O385">
        <f t="shared" si="96"/>
        <v>146</v>
      </c>
    </row>
    <row r="386" spans="1:15" x14ac:dyDescent="0.2">
      <c r="A386" s="244" t="s">
        <v>1218</v>
      </c>
      <c r="B386" s="258">
        <v>25.696000000000002</v>
      </c>
      <c r="C386" s="258">
        <v>23.35</v>
      </c>
      <c r="D386">
        <f t="shared" si="94"/>
        <v>8</v>
      </c>
      <c r="E386">
        <f t="shared" si="95"/>
        <v>2022</v>
      </c>
      <c r="F386" s="256">
        <v>44803</v>
      </c>
      <c r="G386" t="s">
        <v>386</v>
      </c>
      <c r="H386" t="s">
        <v>387</v>
      </c>
      <c r="I386" t="s">
        <v>985</v>
      </c>
      <c r="J386" t="s">
        <v>1219</v>
      </c>
      <c r="K386" t="s">
        <v>1220</v>
      </c>
      <c r="L386" t="s">
        <v>1221</v>
      </c>
      <c r="M386">
        <v>150791</v>
      </c>
      <c r="N386">
        <v>151114</v>
      </c>
      <c r="O386">
        <f t="shared" si="96"/>
        <v>323</v>
      </c>
    </row>
    <row r="387" spans="1:15" x14ac:dyDescent="0.2">
      <c r="A387" s="244" t="s">
        <v>413</v>
      </c>
      <c r="B387" s="258" t="s">
        <v>414</v>
      </c>
      <c r="C387" s="258" t="s">
        <v>414</v>
      </c>
      <c r="D387">
        <f t="shared" si="94"/>
        <v>8</v>
      </c>
      <c r="E387">
        <f t="shared" si="95"/>
        <v>2022</v>
      </c>
      <c r="F387" s="256">
        <v>44804</v>
      </c>
      <c r="G387" t="s">
        <v>386</v>
      </c>
      <c r="H387" t="s">
        <v>1092</v>
      </c>
      <c r="I387" t="s">
        <v>1093</v>
      </c>
      <c r="J387" t="s">
        <v>916</v>
      </c>
      <c r="K387" t="s">
        <v>1222</v>
      </c>
      <c r="L387" t="s">
        <v>1014</v>
      </c>
      <c r="M387">
        <v>418729</v>
      </c>
      <c r="N387">
        <v>418755</v>
      </c>
      <c r="O387">
        <f t="shared" si="96"/>
        <v>26</v>
      </c>
    </row>
    <row r="388" spans="1:15" x14ac:dyDescent="0.2">
      <c r="A388" s="244" t="s">
        <v>413</v>
      </c>
      <c r="B388" s="258" t="s">
        <v>414</v>
      </c>
      <c r="C388" s="258" t="s">
        <v>414</v>
      </c>
      <c r="D388">
        <f t="shared" si="94"/>
        <v>8</v>
      </c>
      <c r="E388">
        <f t="shared" si="95"/>
        <v>2022</v>
      </c>
      <c r="F388" s="256">
        <v>44804</v>
      </c>
      <c r="G388" t="s">
        <v>386</v>
      </c>
      <c r="H388" t="s">
        <v>482</v>
      </c>
      <c r="I388" t="s">
        <v>1145</v>
      </c>
      <c r="J388" t="s">
        <v>1188</v>
      </c>
      <c r="K388" t="s">
        <v>1223</v>
      </c>
      <c r="L388" t="s">
        <v>556</v>
      </c>
      <c r="M388">
        <v>311112</v>
      </c>
      <c r="N388">
        <v>311124</v>
      </c>
      <c r="O388">
        <f t="shared" si="96"/>
        <v>12</v>
      </c>
    </row>
    <row r="389" spans="1:15" x14ac:dyDescent="0.2">
      <c r="A389" s="244" t="s">
        <v>1224</v>
      </c>
      <c r="B389" s="258">
        <v>12.81</v>
      </c>
      <c r="C389" s="258">
        <v>23.43</v>
      </c>
      <c r="D389">
        <f t="shared" si="94"/>
        <v>8</v>
      </c>
      <c r="E389">
        <f t="shared" si="95"/>
        <v>2022</v>
      </c>
      <c r="F389" s="256">
        <v>44804</v>
      </c>
      <c r="G389" t="s">
        <v>386</v>
      </c>
      <c r="H389" t="s">
        <v>486</v>
      </c>
      <c r="I389" t="s">
        <v>1093</v>
      </c>
      <c r="J389" t="s">
        <v>916</v>
      </c>
      <c r="L389" t="s">
        <v>1225</v>
      </c>
      <c r="M389" s="281" t="s">
        <v>1167</v>
      </c>
      <c r="N389" s="281" t="s">
        <v>1168</v>
      </c>
      <c r="O389">
        <v>0</v>
      </c>
    </row>
    <row r="390" spans="1:15" x14ac:dyDescent="0.2">
      <c r="A390" s="244">
        <v>2554</v>
      </c>
      <c r="B390" s="258">
        <v>21.36</v>
      </c>
      <c r="C390" s="258">
        <v>23.43</v>
      </c>
      <c r="D390">
        <f t="shared" si="94"/>
        <v>8</v>
      </c>
      <c r="E390">
        <f t="shared" si="95"/>
        <v>2022</v>
      </c>
      <c r="F390" s="256">
        <v>44804</v>
      </c>
      <c r="G390" t="s">
        <v>386</v>
      </c>
      <c r="H390" t="s">
        <v>455</v>
      </c>
      <c r="I390" t="s">
        <v>1051</v>
      </c>
      <c r="J390" t="s">
        <v>916</v>
      </c>
      <c r="L390" t="s">
        <v>1180</v>
      </c>
      <c r="M390">
        <v>357538</v>
      </c>
      <c r="N390">
        <v>357557</v>
      </c>
      <c r="O390">
        <f t="shared" ref="O390:O400" si="97">N390-M390</f>
        <v>19</v>
      </c>
    </row>
    <row r="391" spans="1:15" x14ac:dyDescent="0.2">
      <c r="A391" s="244" t="s">
        <v>413</v>
      </c>
      <c r="B391" s="258" t="s">
        <v>414</v>
      </c>
      <c r="C391" s="258" t="s">
        <v>414</v>
      </c>
      <c r="D391">
        <f t="shared" si="94"/>
        <v>8</v>
      </c>
      <c r="E391">
        <f t="shared" si="95"/>
        <v>2022</v>
      </c>
      <c r="F391" s="256">
        <v>44804</v>
      </c>
      <c r="G391" t="s">
        <v>386</v>
      </c>
      <c r="H391" t="s">
        <v>1082</v>
      </c>
      <c r="I391" t="s">
        <v>1149</v>
      </c>
      <c r="J391" t="s">
        <v>997</v>
      </c>
      <c r="K391" t="s">
        <v>1226</v>
      </c>
      <c r="L391" t="s">
        <v>478</v>
      </c>
      <c r="M391">
        <v>335566</v>
      </c>
      <c r="N391">
        <v>335698</v>
      </c>
      <c r="O391">
        <f t="shared" si="97"/>
        <v>132</v>
      </c>
    </row>
    <row r="392" spans="1:15" x14ac:dyDescent="0.2">
      <c r="A392" s="244" t="s">
        <v>1227</v>
      </c>
      <c r="B392" s="258">
        <v>17.079999999999998</v>
      </c>
      <c r="C392" s="258">
        <v>23.43</v>
      </c>
      <c r="D392">
        <f t="shared" si="94"/>
        <v>9</v>
      </c>
      <c r="E392">
        <f t="shared" si="95"/>
        <v>2022</v>
      </c>
      <c r="F392" s="256">
        <v>44805</v>
      </c>
      <c r="G392" t="s">
        <v>386</v>
      </c>
      <c r="H392" t="s">
        <v>395</v>
      </c>
      <c r="I392" t="s">
        <v>1135</v>
      </c>
      <c r="J392" t="s">
        <v>410</v>
      </c>
      <c r="K392" t="s">
        <v>1228</v>
      </c>
      <c r="L392" t="s">
        <v>1229</v>
      </c>
      <c r="M392">
        <v>233121</v>
      </c>
      <c r="N392">
        <v>233259</v>
      </c>
      <c r="O392">
        <f t="shared" si="97"/>
        <v>138</v>
      </c>
    </row>
    <row r="393" spans="1:15" x14ac:dyDescent="0.2">
      <c r="A393" s="244" t="s">
        <v>413</v>
      </c>
      <c r="B393" s="258" t="s">
        <v>414</v>
      </c>
      <c r="C393" s="258" t="s">
        <v>414</v>
      </c>
      <c r="D393">
        <f t="shared" si="94"/>
        <v>9</v>
      </c>
      <c r="E393">
        <f t="shared" si="95"/>
        <v>2022</v>
      </c>
      <c r="F393" s="256">
        <v>44805</v>
      </c>
      <c r="G393" t="s">
        <v>386</v>
      </c>
      <c r="H393" t="s">
        <v>1082</v>
      </c>
      <c r="I393" t="s">
        <v>1157</v>
      </c>
      <c r="J393" t="s">
        <v>997</v>
      </c>
      <c r="K393" t="s">
        <v>1230</v>
      </c>
      <c r="L393" t="s">
        <v>478</v>
      </c>
      <c r="M393">
        <v>335698</v>
      </c>
      <c r="N393">
        <v>335835</v>
      </c>
      <c r="O393">
        <f t="shared" si="97"/>
        <v>137</v>
      </c>
    </row>
    <row r="394" spans="1:15" x14ac:dyDescent="0.2">
      <c r="A394" s="244" t="s">
        <v>413</v>
      </c>
      <c r="B394" s="258" t="s">
        <v>414</v>
      </c>
      <c r="C394" s="258" t="s">
        <v>414</v>
      </c>
      <c r="D394">
        <f t="shared" si="94"/>
        <v>9</v>
      </c>
      <c r="E394">
        <f t="shared" si="95"/>
        <v>2022</v>
      </c>
      <c r="F394" s="256">
        <v>44806</v>
      </c>
      <c r="G394" t="s">
        <v>386</v>
      </c>
      <c r="H394" t="s">
        <v>1092</v>
      </c>
      <c r="I394" t="s">
        <v>1051</v>
      </c>
      <c r="J394" t="s">
        <v>916</v>
      </c>
      <c r="K394" t="s">
        <v>1231</v>
      </c>
      <c r="L394" t="s">
        <v>1180</v>
      </c>
      <c r="M394">
        <v>418755</v>
      </c>
      <c r="N394">
        <v>418774</v>
      </c>
      <c r="O394">
        <f t="shared" si="97"/>
        <v>19</v>
      </c>
    </row>
    <row r="395" spans="1:15" x14ac:dyDescent="0.2">
      <c r="A395" s="244">
        <v>2549</v>
      </c>
      <c r="B395" s="258">
        <v>21.35</v>
      </c>
      <c r="C395" s="258">
        <v>23.43</v>
      </c>
      <c r="D395">
        <f t="shared" si="94"/>
        <v>9</v>
      </c>
      <c r="E395">
        <f t="shared" si="95"/>
        <v>2022</v>
      </c>
      <c r="F395" s="256">
        <v>44806</v>
      </c>
      <c r="G395" t="s">
        <v>386</v>
      </c>
      <c r="H395" t="s">
        <v>395</v>
      </c>
      <c r="I395" t="s">
        <v>1232</v>
      </c>
      <c r="J395" t="s">
        <v>997</v>
      </c>
      <c r="L395" t="s">
        <v>478</v>
      </c>
      <c r="M395">
        <v>233259</v>
      </c>
      <c r="N395">
        <v>233397</v>
      </c>
      <c r="O395">
        <f t="shared" si="97"/>
        <v>138</v>
      </c>
    </row>
    <row r="396" spans="1:15" x14ac:dyDescent="0.2">
      <c r="A396" s="244" t="s">
        <v>413</v>
      </c>
      <c r="B396" s="258" t="s">
        <v>414</v>
      </c>
      <c r="C396" s="258" t="s">
        <v>414</v>
      </c>
      <c r="D396">
        <f t="shared" si="94"/>
        <v>9</v>
      </c>
      <c r="E396">
        <f t="shared" si="95"/>
        <v>2022</v>
      </c>
      <c r="F396" s="256">
        <v>44806</v>
      </c>
      <c r="G396" t="s">
        <v>386</v>
      </c>
      <c r="H396" t="s">
        <v>455</v>
      </c>
      <c r="I396" t="s">
        <v>1093</v>
      </c>
      <c r="J396" t="s">
        <v>916</v>
      </c>
      <c r="K396" t="s">
        <v>1233</v>
      </c>
      <c r="L396" t="s">
        <v>786</v>
      </c>
      <c r="M396">
        <v>357557</v>
      </c>
      <c r="N396">
        <v>357598</v>
      </c>
      <c r="O396">
        <f t="shared" si="97"/>
        <v>41</v>
      </c>
    </row>
    <row r="397" spans="1:15" x14ac:dyDescent="0.2">
      <c r="A397" s="244" t="s">
        <v>1234</v>
      </c>
      <c r="B397" s="258">
        <v>64.03</v>
      </c>
      <c r="C397" s="258">
        <v>23.43</v>
      </c>
      <c r="D397">
        <f t="shared" si="94"/>
        <v>9</v>
      </c>
      <c r="E397">
        <f t="shared" si="95"/>
        <v>2022</v>
      </c>
      <c r="F397" s="256">
        <v>44806</v>
      </c>
      <c r="G397" t="s">
        <v>386</v>
      </c>
      <c r="H397" t="s">
        <v>1082</v>
      </c>
      <c r="I397" t="s">
        <v>1123</v>
      </c>
      <c r="J397" t="s">
        <v>1235</v>
      </c>
      <c r="K397" t="s">
        <v>1236</v>
      </c>
      <c r="L397" t="s">
        <v>1237</v>
      </c>
      <c r="M397">
        <v>335835</v>
      </c>
      <c r="N397">
        <v>336197</v>
      </c>
      <c r="O397">
        <f t="shared" si="97"/>
        <v>362</v>
      </c>
    </row>
    <row r="398" spans="1:15" x14ac:dyDescent="0.2">
      <c r="A398" s="244" t="s">
        <v>413</v>
      </c>
      <c r="B398" s="258" t="s">
        <v>414</v>
      </c>
      <c r="C398" s="258" t="s">
        <v>414</v>
      </c>
      <c r="D398">
        <f t="shared" si="94"/>
        <v>9</v>
      </c>
      <c r="E398">
        <f t="shared" si="95"/>
        <v>2022</v>
      </c>
      <c r="F398" s="256">
        <v>44809</v>
      </c>
      <c r="G398" t="s">
        <v>386</v>
      </c>
      <c r="H398" t="s">
        <v>455</v>
      </c>
      <c r="I398" t="s">
        <v>1093</v>
      </c>
      <c r="J398" t="s">
        <v>916</v>
      </c>
      <c r="K398" t="s">
        <v>1238</v>
      </c>
      <c r="L398" t="s">
        <v>786</v>
      </c>
      <c r="M398">
        <v>357598</v>
      </c>
      <c r="N398">
        <v>357620</v>
      </c>
      <c r="O398">
        <f t="shared" si="97"/>
        <v>22</v>
      </c>
    </row>
    <row r="399" spans="1:15" x14ac:dyDescent="0.2">
      <c r="A399" s="244" t="s">
        <v>1239</v>
      </c>
      <c r="B399" s="258">
        <v>42.7</v>
      </c>
      <c r="C399" s="258">
        <v>23.43</v>
      </c>
      <c r="D399">
        <f t="shared" si="94"/>
        <v>9</v>
      </c>
      <c r="E399">
        <f t="shared" si="95"/>
        <v>2022</v>
      </c>
      <c r="F399" s="256">
        <v>44809</v>
      </c>
      <c r="G399" t="s">
        <v>386</v>
      </c>
      <c r="H399" t="s">
        <v>1082</v>
      </c>
      <c r="I399" t="s">
        <v>1240</v>
      </c>
      <c r="J399" t="s">
        <v>410</v>
      </c>
      <c r="K399" t="s">
        <v>1241</v>
      </c>
      <c r="L399" t="s">
        <v>478</v>
      </c>
      <c r="M399">
        <v>336197</v>
      </c>
      <c r="N399">
        <v>336330</v>
      </c>
      <c r="O399">
        <f t="shared" si="97"/>
        <v>133</v>
      </c>
    </row>
    <row r="400" spans="1:15" x14ac:dyDescent="0.2">
      <c r="A400" s="244" t="s">
        <v>1242</v>
      </c>
      <c r="B400" s="258">
        <v>21.413</v>
      </c>
      <c r="C400" s="258">
        <v>23.35</v>
      </c>
      <c r="D400">
        <f t="shared" si="94"/>
        <v>9</v>
      </c>
      <c r="E400">
        <f t="shared" si="95"/>
        <v>2022</v>
      </c>
      <c r="F400" s="256">
        <v>44810</v>
      </c>
      <c r="G400" t="s">
        <v>386</v>
      </c>
      <c r="H400" t="s">
        <v>1092</v>
      </c>
      <c r="I400" t="s">
        <v>915</v>
      </c>
      <c r="J400" t="s">
        <v>1188</v>
      </c>
      <c r="K400" t="s">
        <v>1243</v>
      </c>
      <c r="L400" t="s">
        <v>1213</v>
      </c>
      <c r="M400">
        <v>418774</v>
      </c>
      <c r="N400">
        <v>418799</v>
      </c>
      <c r="O400">
        <f t="shared" si="97"/>
        <v>25</v>
      </c>
    </row>
    <row r="401" spans="1:15" ht="34" hidden="1" x14ac:dyDescent="0.2">
      <c r="A401" s="266" t="s">
        <v>1244</v>
      </c>
      <c r="B401" s="267">
        <v>463.9</v>
      </c>
      <c r="C401" s="267">
        <v>24.79</v>
      </c>
      <c r="D401" s="267"/>
      <c r="E401" s="267"/>
      <c r="F401" s="268">
        <v>44810</v>
      </c>
      <c r="G401" s="269" t="s">
        <v>777</v>
      </c>
      <c r="H401" s="270" t="s">
        <v>952</v>
      </c>
      <c r="I401" s="270" t="s">
        <v>779</v>
      </c>
      <c r="J401" s="270" t="s">
        <v>1245</v>
      </c>
      <c r="K401" s="270" t="s">
        <v>1246</v>
      </c>
      <c r="L401" s="270" t="s">
        <v>1247</v>
      </c>
      <c r="M401" s="271" t="s">
        <v>1167</v>
      </c>
      <c r="N401" s="271" t="s">
        <v>1195</v>
      </c>
      <c r="O401" s="270">
        <v>0</v>
      </c>
    </row>
    <row r="402" spans="1:15" x14ac:dyDescent="0.2">
      <c r="A402" s="244" t="s">
        <v>413</v>
      </c>
      <c r="B402" s="258" t="s">
        <v>414</v>
      </c>
      <c r="C402" s="258" t="s">
        <v>414</v>
      </c>
      <c r="D402">
        <f t="shared" ref="D402:D414" si="98">MONTH(F402)</f>
        <v>9</v>
      </c>
      <c r="E402">
        <f t="shared" ref="E402:E414" si="99">YEAR(F402)</f>
        <v>2022</v>
      </c>
      <c r="F402" s="256">
        <v>44810</v>
      </c>
      <c r="G402" t="s">
        <v>386</v>
      </c>
      <c r="H402" t="s">
        <v>482</v>
      </c>
      <c r="I402" t="s">
        <v>1145</v>
      </c>
      <c r="J402" t="s">
        <v>1188</v>
      </c>
      <c r="L402" t="s">
        <v>556</v>
      </c>
      <c r="M402">
        <v>311124</v>
      </c>
      <c r="N402">
        <v>311136</v>
      </c>
      <c r="O402">
        <f>N402-M402</f>
        <v>12</v>
      </c>
    </row>
    <row r="403" spans="1:15" x14ac:dyDescent="0.2">
      <c r="A403" s="244" t="s">
        <v>413</v>
      </c>
      <c r="B403" s="258" t="s">
        <v>414</v>
      </c>
      <c r="C403" s="258" t="s">
        <v>414</v>
      </c>
      <c r="D403">
        <f t="shared" si="98"/>
        <v>9</v>
      </c>
      <c r="E403">
        <f t="shared" si="99"/>
        <v>2022</v>
      </c>
      <c r="F403" s="256">
        <v>44810</v>
      </c>
      <c r="G403" t="s">
        <v>386</v>
      </c>
      <c r="H403" t="s">
        <v>1082</v>
      </c>
      <c r="I403" t="s">
        <v>1248</v>
      </c>
      <c r="J403" t="s">
        <v>410</v>
      </c>
      <c r="K403" t="s">
        <v>1249</v>
      </c>
      <c r="L403" t="s">
        <v>478</v>
      </c>
      <c r="M403">
        <v>336330</v>
      </c>
      <c r="N403">
        <v>336463</v>
      </c>
      <c r="O403">
        <f>N403-M403</f>
        <v>133</v>
      </c>
    </row>
    <row r="404" spans="1:15" x14ac:dyDescent="0.2">
      <c r="A404" s="244" t="s">
        <v>1250</v>
      </c>
      <c r="B404" s="282">
        <v>25.61</v>
      </c>
      <c r="C404" s="258">
        <v>23.43</v>
      </c>
      <c r="D404">
        <f t="shared" si="98"/>
        <v>9</v>
      </c>
      <c r="E404">
        <f t="shared" si="99"/>
        <v>2022</v>
      </c>
      <c r="F404" s="256">
        <v>44810</v>
      </c>
      <c r="G404" t="s">
        <v>386</v>
      </c>
      <c r="H404" t="s">
        <v>387</v>
      </c>
      <c r="I404" t="s">
        <v>985</v>
      </c>
      <c r="J404" t="s">
        <v>1245</v>
      </c>
      <c r="K404" t="s">
        <v>1251</v>
      </c>
      <c r="L404" t="s">
        <v>1252</v>
      </c>
      <c r="M404">
        <v>151114</v>
      </c>
      <c r="N404">
        <v>151994</v>
      </c>
      <c r="O404">
        <f>N404-M404</f>
        <v>880</v>
      </c>
    </row>
    <row r="405" spans="1:15" x14ac:dyDescent="0.2">
      <c r="A405" s="244" t="s">
        <v>413</v>
      </c>
      <c r="B405" s="258" t="s">
        <v>414</v>
      </c>
      <c r="C405" s="258" t="s">
        <v>414</v>
      </c>
      <c r="D405">
        <f t="shared" si="98"/>
        <v>9</v>
      </c>
      <c r="E405">
        <f t="shared" si="99"/>
        <v>2022</v>
      </c>
      <c r="F405" s="256">
        <v>44811</v>
      </c>
      <c r="G405" t="s">
        <v>386</v>
      </c>
      <c r="H405" t="s">
        <v>1092</v>
      </c>
      <c r="I405" t="s">
        <v>1093</v>
      </c>
      <c r="J405" t="s">
        <v>916</v>
      </c>
      <c r="K405" t="s">
        <v>1253</v>
      </c>
      <c r="L405" t="s">
        <v>1254</v>
      </c>
      <c r="M405">
        <v>418799</v>
      </c>
      <c r="N405">
        <v>418826</v>
      </c>
      <c r="O405">
        <f>N405-M405</f>
        <v>27</v>
      </c>
    </row>
    <row r="406" spans="1:15" x14ac:dyDescent="0.2">
      <c r="A406" s="244" t="s">
        <v>1255</v>
      </c>
      <c r="B406" s="258">
        <v>12.81</v>
      </c>
      <c r="C406" s="258">
        <v>23.43</v>
      </c>
      <c r="D406">
        <f t="shared" si="98"/>
        <v>9</v>
      </c>
      <c r="E406">
        <f t="shared" si="99"/>
        <v>2022</v>
      </c>
      <c r="F406" s="256">
        <v>44811</v>
      </c>
      <c r="G406" t="s">
        <v>386</v>
      </c>
      <c r="H406" t="s">
        <v>486</v>
      </c>
      <c r="I406" t="s">
        <v>1093</v>
      </c>
      <c r="J406" t="s">
        <v>916</v>
      </c>
      <c r="L406" t="s">
        <v>1166</v>
      </c>
      <c r="M406" s="258" t="s">
        <v>1167</v>
      </c>
      <c r="N406" s="258" t="s">
        <v>1168</v>
      </c>
      <c r="O406">
        <v>0</v>
      </c>
    </row>
    <row r="407" spans="1:15" x14ac:dyDescent="0.2">
      <c r="A407" s="244" t="s">
        <v>413</v>
      </c>
      <c r="B407" s="258" t="s">
        <v>414</v>
      </c>
      <c r="C407" s="258" t="s">
        <v>414</v>
      </c>
      <c r="D407">
        <f t="shared" si="98"/>
        <v>9</v>
      </c>
      <c r="E407">
        <f t="shared" si="99"/>
        <v>2022</v>
      </c>
      <c r="F407" s="256">
        <v>44811</v>
      </c>
      <c r="G407" t="s">
        <v>386</v>
      </c>
      <c r="H407" t="s">
        <v>395</v>
      </c>
      <c r="I407" t="s">
        <v>1142</v>
      </c>
      <c r="J407" t="s">
        <v>1136</v>
      </c>
      <c r="K407" t="s">
        <v>1256</v>
      </c>
      <c r="L407" t="s">
        <v>1257</v>
      </c>
      <c r="M407">
        <v>233397</v>
      </c>
      <c r="N407">
        <v>233548</v>
      </c>
      <c r="O407">
        <f t="shared" ref="O407:O414" si="100">N407-M407</f>
        <v>151</v>
      </c>
    </row>
    <row r="408" spans="1:15" x14ac:dyDescent="0.2">
      <c r="A408" s="244" t="s">
        <v>1258</v>
      </c>
      <c r="B408" s="258">
        <v>8.5399999999999991</v>
      </c>
      <c r="C408" s="258">
        <v>23.43</v>
      </c>
      <c r="D408">
        <f t="shared" si="98"/>
        <v>9</v>
      </c>
      <c r="E408">
        <f t="shared" si="99"/>
        <v>2022</v>
      </c>
      <c r="F408" s="256">
        <v>44811</v>
      </c>
      <c r="G408" t="s">
        <v>386</v>
      </c>
      <c r="H408" t="s">
        <v>395</v>
      </c>
      <c r="I408" t="s">
        <v>1051</v>
      </c>
      <c r="J408" t="s">
        <v>916</v>
      </c>
      <c r="K408" t="s">
        <v>1259</v>
      </c>
      <c r="L408" t="s">
        <v>1190</v>
      </c>
      <c r="M408">
        <v>233548</v>
      </c>
      <c r="N408">
        <v>233568</v>
      </c>
      <c r="O408">
        <f t="shared" si="100"/>
        <v>20</v>
      </c>
    </row>
    <row r="409" spans="1:15" x14ac:dyDescent="0.2">
      <c r="A409" s="244" t="s">
        <v>413</v>
      </c>
      <c r="B409" s="258" t="s">
        <v>414</v>
      </c>
      <c r="C409" s="258" t="s">
        <v>414</v>
      </c>
      <c r="D409">
        <f t="shared" si="98"/>
        <v>9</v>
      </c>
      <c r="E409">
        <f t="shared" si="99"/>
        <v>2022</v>
      </c>
      <c r="F409" s="256">
        <v>44811</v>
      </c>
      <c r="G409" t="s">
        <v>386</v>
      </c>
      <c r="H409" t="s">
        <v>455</v>
      </c>
      <c r="I409" t="s">
        <v>1208</v>
      </c>
      <c r="J409" t="s">
        <v>1260</v>
      </c>
      <c r="K409" t="s">
        <v>1261</v>
      </c>
      <c r="L409" t="s">
        <v>1262</v>
      </c>
      <c r="M409">
        <v>357620</v>
      </c>
      <c r="N409">
        <v>357686</v>
      </c>
      <c r="O409">
        <f t="shared" si="100"/>
        <v>66</v>
      </c>
    </row>
    <row r="410" spans="1:15" x14ac:dyDescent="0.2">
      <c r="A410" s="244" t="s">
        <v>1263</v>
      </c>
      <c r="B410" s="258">
        <v>42.69</v>
      </c>
      <c r="C410" s="258">
        <v>23.43</v>
      </c>
      <c r="D410">
        <f t="shared" si="98"/>
        <v>9</v>
      </c>
      <c r="E410">
        <f t="shared" si="99"/>
        <v>2022</v>
      </c>
      <c r="F410" s="256">
        <v>44811</v>
      </c>
      <c r="G410" t="s">
        <v>386</v>
      </c>
      <c r="H410" t="s">
        <v>1082</v>
      </c>
      <c r="I410" t="s">
        <v>1149</v>
      </c>
      <c r="J410" t="s">
        <v>1085</v>
      </c>
      <c r="K410" t="s">
        <v>1264</v>
      </c>
      <c r="L410" t="s">
        <v>478</v>
      </c>
      <c r="M410">
        <v>336463</v>
      </c>
      <c r="N410">
        <v>336617</v>
      </c>
      <c r="O410">
        <f t="shared" si="100"/>
        <v>154</v>
      </c>
    </row>
    <row r="411" spans="1:15" x14ac:dyDescent="0.2">
      <c r="A411" s="244" t="s">
        <v>413</v>
      </c>
      <c r="B411" s="258" t="s">
        <v>414</v>
      </c>
      <c r="C411" s="258" t="s">
        <v>414</v>
      </c>
      <c r="D411">
        <f t="shared" si="98"/>
        <v>9</v>
      </c>
      <c r="E411">
        <f t="shared" si="99"/>
        <v>2022</v>
      </c>
      <c r="F411" s="256">
        <v>44812</v>
      </c>
      <c r="G411" t="s">
        <v>386</v>
      </c>
      <c r="H411" t="s">
        <v>455</v>
      </c>
      <c r="I411" t="s">
        <v>1093</v>
      </c>
      <c r="J411" t="s">
        <v>916</v>
      </c>
      <c r="L411" t="s">
        <v>786</v>
      </c>
      <c r="M411">
        <v>357686</v>
      </c>
      <c r="N411">
        <v>357708</v>
      </c>
      <c r="O411">
        <f t="shared" si="100"/>
        <v>22</v>
      </c>
    </row>
    <row r="412" spans="1:15" x14ac:dyDescent="0.2">
      <c r="A412" s="244" t="s">
        <v>413</v>
      </c>
      <c r="B412" s="258" t="s">
        <v>414</v>
      </c>
      <c r="C412" s="258" t="s">
        <v>414</v>
      </c>
      <c r="D412">
        <f t="shared" si="98"/>
        <v>9</v>
      </c>
      <c r="E412">
        <f t="shared" si="99"/>
        <v>2022</v>
      </c>
      <c r="F412" s="256">
        <v>44812</v>
      </c>
      <c r="G412" t="s">
        <v>386</v>
      </c>
      <c r="H412" t="s">
        <v>1082</v>
      </c>
      <c r="I412" t="s">
        <v>1157</v>
      </c>
      <c r="J412" t="s">
        <v>1085</v>
      </c>
      <c r="K412" t="s">
        <v>1265</v>
      </c>
      <c r="L412" t="s">
        <v>478</v>
      </c>
      <c r="M412">
        <v>336617</v>
      </c>
      <c r="N412">
        <v>336774</v>
      </c>
      <c r="O412">
        <f t="shared" si="100"/>
        <v>157</v>
      </c>
    </row>
    <row r="413" spans="1:15" x14ac:dyDescent="0.2">
      <c r="A413" s="244" t="s">
        <v>1266</v>
      </c>
      <c r="B413" s="258">
        <f>17.131+4.283</f>
        <v>21.414000000000001</v>
      </c>
      <c r="C413" s="258">
        <v>23.35</v>
      </c>
      <c r="D413">
        <f t="shared" si="98"/>
        <v>9</v>
      </c>
      <c r="E413">
        <f t="shared" si="99"/>
        <v>2022</v>
      </c>
      <c r="F413" s="256">
        <v>44812</v>
      </c>
      <c r="G413" t="s">
        <v>386</v>
      </c>
      <c r="H413" t="s">
        <v>387</v>
      </c>
      <c r="I413" t="s">
        <v>985</v>
      </c>
      <c r="J413" t="s">
        <v>1235</v>
      </c>
      <c r="K413" t="s">
        <v>1267</v>
      </c>
      <c r="L413" t="s">
        <v>1268</v>
      </c>
      <c r="M413">
        <v>151994</v>
      </c>
      <c r="N413">
        <v>152303</v>
      </c>
      <c r="O413">
        <f t="shared" si="100"/>
        <v>309</v>
      </c>
    </row>
    <row r="414" spans="1:15" x14ac:dyDescent="0.2">
      <c r="A414" s="244" t="s">
        <v>1269</v>
      </c>
      <c r="B414" s="258">
        <v>8.5660000000000007</v>
      </c>
      <c r="C414" s="258">
        <v>23.35</v>
      </c>
      <c r="D414">
        <f t="shared" si="98"/>
        <v>9</v>
      </c>
      <c r="E414">
        <f t="shared" si="99"/>
        <v>2022</v>
      </c>
      <c r="F414" s="256">
        <v>44813</v>
      </c>
      <c r="G414" t="s">
        <v>386</v>
      </c>
      <c r="H414" t="s">
        <v>1092</v>
      </c>
      <c r="I414" t="s">
        <v>1145</v>
      </c>
      <c r="J414" t="s">
        <v>1270</v>
      </c>
      <c r="K414" t="s">
        <v>1271</v>
      </c>
      <c r="L414" t="s">
        <v>1272</v>
      </c>
      <c r="M414">
        <v>418826</v>
      </c>
      <c r="N414">
        <v>418863</v>
      </c>
      <c r="O414">
        <f t="shared" si="100"/>
        <v>37</v>
      </c>
    </row>
    <row r="415" spans="1:15" hidden="1" x14ac:dyDescent="0.2">
      <c r="A415" s="244" t="s">
        <v>413</v>
      </c>
      <c r="B415" s="258" t="s">
        <v>414</v>
      </c>
      <c r="C415" s="258" t="s">
        <v>414</v>
      </c>
      <c r="D415" s="258"/>
      <c r="E415" s="258"/>
      <c r="F415" s="256">
        <v>44813</v>
      </c>
      <c r="G415" t="s">
        <v>777</v>
      </c>
      <c r="H415" t="s">
        <v>1273</v>
      </c>
      <c r="I415" t="s">
        <v>1187</v>
      </c>
      <c r="J415" t="s">
        <v>1270</v>
      </c>
      <c r="K415" t="s">
        <v>1274</v>
      </c>
      <c r="L415" t="s">
        <v>1275</v>
      </c>
      <c r="M415" s="281" t="s">
        <v>1276</v>
      </c>
      <c r="N415" s="281" t="s">
        <v>1195</v>
      </c>
      <c r="O415">
        <v>0</v>
      </c>
    </row>
    <row r="416" spans="1:15" x14ac:dyDescent="0.2">
      <c r="A416" s="244" t="s">
        <v>1277</v>
      </c>
      <c r="B416" s="258">
        <v>17.079999999999998</v>
      </c>
      <c r="C416" s="258">
        <v>23.43</v>
      </c>
      <c r="D416">
        <f t="shared" ref="D416:D419" si="101">MONTH(F416)</f>
        <v>9</v>
      </c>
      <c r="E416">
        <f t="shared" ref="E416:E419" si="102">YEAR(F416)</f>
        <v>2022</v>
      </c>
      <c r="F416" s="256">
        <v>44813</v>
      </c>
      <c r="G416" t="s">
        <v>386</v>
      </c>
      <c r="H416" t="s">
        <v>445</v>
      </c>
      <c r="I416" t="s">
        <v>1232</v>
      </c>
      <c r="J416" t="s">
        <v>1085</v>
      </c>
      <c r="K416" t="s">
        <v>1278</v>
      </c>
      <c r="L416" t="s">
        <v>478</v>
      </c>
      <c r="M416">
        <v>233568</v>
      </c>
      <c r="N416">
        <v>233706</v>
      </c>
      <c r="O416">
        <f t="shared" ref="O416:O422" si="103">N416-M416</f>
        <v>138</v>
      </c>
    </row>
    <row r="417" spans="1:15" x14ac:dyDescent="0.2">
      <c r="A417" s="244" t="s">
        <v>413</v>
      </c>
      <c r="B417" s="258" t="s">
        <v>414</v>
      </c>
      <c r="C417" s="258" t="s">
        <v>414</v>
      </c>
      <c r="D417">
        <f t="shared" si="101"/>
        <v>9</v>
      </c>
      <c r="E417">
        <f t="shared" si="102"/>
        <v>2022</v>
      </c>
      <c r="F417" s="256">
        <v>44813</v>
      </c>
      <c r="G417" t="s">
        <v>386</v>
      </c>
      <c r="H417" t="s">
        <v>455</v>
      </c>
      <c r="I417" t="s">
        <v>1051</v>
      </c>
      <c r="J417" t="s">
        <v>989</v>
      </c>
      <c r="K417" t="s">
        <v>1279</v>
      </c>
      <c r="L417" t="s">
        <v>1180</v>
      </c>
      <c r="M417">
        <v>357708</v>
      </c>
      <c r="N417">
        <v>357728</v>
      </c>
      <c r="O417">
        <f t="shared" si="103"/>
        <v>20</v>
      </c>
    </row>
    <row r="418" spans="1:15" x14ac:dyDescent="0.2">
      <c r="A418" s="244" t="s">
        <v>1280</v>
      </c>
      <c r="B418" s="258">
        <v>21.414000000000001</v>
      </c>
      <c r="C418" s="258">
        <v>23.35</v>
      </c>
      <c r="D418">
        <f t="shared" si="101"/>
        <v>9</v>
      </c>
      <c r="E418">
        <f t="shared" si="102"/>
        <v>2022</v>
      </c>
      <c r="F418" s="256">
        <v>44813</v>
      </c>
      <c r="G418" t="s">
        <v>386</v>
      </c>
      <c r="H418" t="s">
        <v>387</v>
      </c>
      <c r="I418" t="s">
        <v>985</v>
      </c>
      <c r="J418" t="s">
        <v>1038</v>
      </c>
      <c r="K418" t="s">
        <v>1281</v>
      </c>
      <c r="L418" t="s">
        <v>1282</v>
      </c>
      <c r="M418">
        <v>152303</v>
      </c>
      <c r="N418">
        <v>152626</v>
      </c>
      <c r="O418">
        <f t="shared" si="103"/>
        <v>323</v>
      </c>
    </row>
    <row r="419" spans="1:15" x14ac:dyDescent="0.2">
      <c r="A419" s="244" t="s">
        <v>413</v>
      </c>
      <c r="B419" s="258" t="s">
        <v>414</v>
      </c>
      <c r="C419" s="258" t="s">
        <v>414</v>
      </c>
      <c r="D419">
        <f t="shared" si="101"/>
        <v>9</v>
      </c>
      <c r="E419">
        <f t="shared" si="102"/>
        <v>2022</v>
      </c>
      <c r="F419" s="256">
        <v>44814</v>
      </c>
      <c r="G419" t="s">
        <v>386</v>
      </c>
      <c r="H419" t="s">
        <v>482</v>
      </c>
      <c r="I419" t="s">
        <v>1283</v>
      </c>
      <c r="J419" t="s">
        <v>916</v>
      </c>
      <c r="K419" t="s">
        <v>1284</v>
      </c>
      <c r="L419" t="s">
        <v>484</v>
      </c>
      <c r="M419">
        <v>311136</v>
      </c>
      <c r="N419">
        <v>311148</v>
      </c>
      <c r="O419">
        <f t="shared" si="103"/>
        <v>12</v>
      </c>
    </row>
    <row r="420" spans="1:15" hidden="1" x14ac:dyDescent="0.2">
      <c r="A420" s="244">
        <v>3466</v>
      </c>
      <c r="B420" s="258">
        <v>40.340000000000003</v>
      </c>
      <c r="C420" s="258">
        <v>24.79</v>
      </c>
      <c r="D420" s="258"/>
      <c r="E420" s="258"/>
      <c r="F420" s="256">
        <v>44814</v>
      </c>
      <c r="G420" s="262" t="s">
        <v>777</v>
      </c>
      <c r="H420" t="s">
        <v>1273</v>
      </c>
      <c r="I420" t="s">
        <v>1283</v>
      </c>
      <c r="J420" t="s">
        <v>1285</v>
      </c>
      <c r="L420" t="s">
        <v>1286</v>
      </c>
      <c r="O420">
        <f t="shared" si="103"/>
        <v>0</v>
      </c>
    </row>
    <row r="421" spans="1:15" x14ac:dyDescent="0.2">
      <c r="A421" s="244">
        <v>3467</v>
      </c>
      <c r="B421" s="258">
        <v>25.61</v>
      </c>
      <c r="C421" s="258">
        <v>23.43</v>
      </c>
      <c r="D421">
        <f t="shared" ref="D421:D438" si="104">MONTH(F421)</f>
        <v>9</v>
      </c>
      <c r="E421">
        <f t="shared" ref="E421:E438" si="105">YEAR(F421)</f>
        <v>2022</v>
      </c>
      <c r="F421" s="256">
        <v>44814</v>
      </c>
      <c r="G421" t="s">
        <v>386</v>
      </c>
      <c r="H421" t="s">
        <v>395</v>
      </c>
      <c r="I421" t="s">
        <v>1123</v>
      </c>
      <c r="J421" t="s">
        <v>1285</v>
      </c>
      <c r="K421" t="s">
        <v>1287</v>
      </c>
      <c r="L421" t="s">
        <v>1288</v>
      </c>
      <c r="M421">
        <v>233706</v>
      </c>
      <c r="N421">
        <v>233932</v>
      </c>
      <c r="O421">
        <f t="shared" si="103"/>
        <v>226</v>
      </c>
    </row>
    <row r="422" spans="1:15" x14ac:dyDescent="0.2">
      <c r="A422" s="244">
        <v>3465</v>
      </c>
      <c r="B422" s="258">
        <v>25.61</v>
      </c>
      <c r="C422" s="258">
        <v>23.43</v>
      </c>
      <c r="D422">
        <f t="shared" si="104"/>
        <v>9</v>
      </c>
      <c r="E422">
        <f t="shared" si="105"/>
        <v>2022</v>
      </c>
      <c r="F422" s="256">
        <v>44814</v>
      </c>
      <c r="G422" t="s">
        <v>386</v>
      </c>
      <c r="H422" t="s">
        <v>1082</v>
      </c>
      <c r="I422" t="s">
        <v>1051</v>
      </c>
      <c r="J422" t="s">
        <v>1289</v>
      </c>
      <c r="K422" t="s">
        <v>1290</v>
      </c>
      <c r="L422" t="s">
        <v>1291</v>
      </c>
      <c r="M422">
        <v>336774</v>
      </c>
      <c r="N422">
        <v>337060</v>
      </c>
      <c r="O422">
        <f t="shared" si="103"/>
        <v>286</v>
      </c>
    </row>
    <row r="423" spans="1:15" x14ac:dyDescent="0.2">
      <c r="A423" s="244" t="s">
        <v>1292</v>
      </c>
      <c r="B423" s="258">
        <v>12.81</v>
      </c>
      <c r="C423" s="258">
        <v>23.43</v>
      </c>
      <c r="D423">
        <f t="shared" si="104"/>
        <v>9</v>
      </c>
      <c r="E423">
        <f t="shared" si="105"/>
        <v>2022</v>
      </c>
      <c r="F423" s="256">
        <v>44816</v>
      </c>
      <c r="G423" t="s">
        <v>386</v>
      </c>
      <c r="H423" t="s">
        <v>486</v>
      </c>
      <c r="I423" t="s">
        <v>1093</v>
      </c>
      <c r="J423" t="s">
        <v>916</v>
      </c>
      <c r="L423" t="s">
        <v>1166</v>
      </c>
      <c r="M423" s="281" t="s">
        <v>1276</v>
      </c>
      <c r="N423" s="281" t="s">
        <v>1168</v>
      </c>
      <c r="O423">
        <v>0</v>
      </c>
    </row>
    <row r="424" spans="1:15" x14ac:dyDescent="0.2">
      <c r="A424" s="244" t="s">
        <v>413</v>
      </c>
      <c r="B424" s="258" t="s">
        <v>414</v>
      </c>
      <c r="C424" s="258" t="s">
        <v>414</v>
      </c>
      <c r="D424">
        <f t="shared" si="104"/>
        <v>9</v>
      </c>
      <c r="E424">
        <f t="shared" si="105"/>
        <v>2022</v>
      </c>
      <c r="F424" s="256">
        <v>44816</v>
      </c>
      <c r="G424" t="s">
        <v>386</v>
      </c>
      <c r="H424" t="s">
        <v>455</v>
      </c>
      <c r="I424" t="s">
        <v>1093</v>
      </c>
      <c r="J424" t="s">
        <v>916</v>
      </c>
      <c r="K424" t="s">
        <v>1293</v>
      </c>
      <c r="L424" t="s">
        <v>1225</v>
      </c>
      <c r="M424">
        <v>357728</v>
      </c>
      <c r="N424">
        <v>357751</v>
      </c>
      <c r="O424">
        <f>N424-M424</f>
        <v>23</v>
      </c>
    </row>
    <row r="425" spans="1:15" x14ac:dyDescent="0.2">
      <c r="A425" s="244" t="s">
        <v>413</v>
      </c>
      <c r="B425" s="258" t="s">
        <v>414</v>
      </c>
      <c r="C425" s="258" t="s">
        <v>414</v>
      </c>
      <c r="D425">
        <f t="shared" si="104"/>
        <v>9</v>
      </c>
      <c r="E425">
        <f t="shared" si="105"/>
        <v>2022</v>
      </c>
      <c r="F425" s="256">
        <v>44816</v>
      </c>
      <c r="G425" t="s">
        <v>386</v>
      </c>
      <c r="H425" t="s">
        <v>1082</v>
      </c>
      <c r="I425" t="s">
        <v>1294</v>
      </c>
      <c r="J425" t="s">
        <v>1085</v>
      </c>
      <c r="K425" t="s">
        <v>1295</v>
      </c>
      <c r="L425" t="s">
        <v>478</v>
      </c>
      <c r="M425">
        <v>337060</v>
      </c>
      <c r="N425">
        <v>337198</v>
      </c>
      <c r="O425">
        <f>N425-M425</f>
        <v>138</v>
      </c>
    </row>
    <row r="426" spans="1:15" x14ac:dyDescent="0.2">
      <c r="A426" s="244">
        <v>3464</v>
      </c>
      <c r="B426" s="258">
        <v>21.34</v>
      </c>
      <c r="C426" s="258">
        <v>23.43</v>
      </c>
      <c r="D426">
        <f t="shared" si="104"/>
        <v>9</v>
      </c>
      <c r="E426">
        <f t="shared" si="105"/>
        <v>2022</v>
      </c>
      <c r="F426" s="256">
        <v>44816</v>
      </c>
      <c r="G426" t="s">
        <v>386</v>
      </c>
      <c r="H426" t="s">
        <v>387</v>
      </c>
      <c r="I426" t="s">
        <v>985</v>
      </c>
      <c r="J426" t="s">
        <v>1296</v>
      </c>
      <c r="K426" t="s">
        <v>1297</v>
      </c>
      <c r="L426" t="s">
        <v>1298</v>
      </c>
      <c r="M426">
        <v>152626</v>
      </c>
      <c r="N426">
        <v>153144</v>
      </c>
    </row>
    <row r="427" spans="1:15" x14ac:dyDescent="0.2">
      <c r="A427" s="244" t="s">
        <v>413</v>
      </c>
      <c r="B427" s="258" t="s">
        <v>414</v>
      </c>
      <c r="C427" s="258" t="s">
        <v>414</v>
      </c>
      <c r="D427">
        <f t="shared" si="104"/>
        <v>9</v>
      </c>
      <c r="E427">
        <f t="shared" si="105"/>
        <v>2022</v>
      </c>
      <c r="F427" s="256">
        <v>44817</v>
      </c>
      <c r="G427" t="s">
        <v>386</v>
      </c>
      <c r="H427" t="s">
        <v>1092</v>
      </c>
      <c r="I427" t="s">
        <v>915</v>
      </c>
      <c r="J427" t="s">
        <v>916</v>
      </c>
      <c r="K427" t="s">
        <v>1299</v>
      </c>
      <c r="L427" t="s">
        <v>1213</v>
      </c>
      <c r="M427">
        <v>418863</v>
      </c>
      <c r="N427">
        <v>418887</v>
      </c>
      <c r="O427">
        <f t="shared" ref="O427:O438" si="106">N427-M427</f>
        <v>24</v>
      </c>
    </row>
    <row r="428" spans="1:15" x14ac:dyDescent="0.2">
      <c r="A428" s="244">
        <v>3469</v>
      </c>
      <c r="B428" s="258">
        <v>21.35</v>
      </c>
      <c r="C428" s="258">
        <v>23.43</v>
      </c>
      <c r="D428">
        <f t="shared" si="104"/>
        <v>9</v>
      </c>
      <c r="E428">
        <f t="shared" si="105"/>
        <v>2022</v>
      </c>
      <c r="F428" s="256">
        <v>44817</v>
      </c>
      <c r="G428" t="s">
        <v>386</v>
      </c>
      <c r="H428" t="s">
        <v>455</v>
      </c>
      <c r="I428" t="s">
        <v>1093</v>
      </c>
      <c r="J428" t="s">
        <v>1188</v>
      </c>
      <c r="L428" t="s">
        <v>1014</v>
      </c>
      <c r="M428">
        <v>357751</v>
      </c>
      <c r="N428">
        <v>357773</v>
      </c>
      <c r="O428">
        <f t="shared" si="106"/>
        <v>22</v>
      </c>
    </row>
    <row r="429" spans="1:15" x14ac:dyDescent="0.2">
      <c r="A429" s="244">
        <v>3463</v>
      </c>
      <c r="B429" s="258">
        <v>72.56</v>
      </c>
      <c r="C429" s="258">
        <v>23.43</v>
      </c>
      <c r="D429">
        <f t="shared" si="104"/>
        <v>9</v>
      </c>
      <c r="E429">
        <f t="shared" si="105"/>
        <v>2022</v>
      </c>
      <c r="F429" s="256">
        <v>44817</v>
      </c>
      <c r="G429" t="s">
        <v>386</v>
      </c>
      <c r="H429" t="s">
        <v>1082</v>
      </c>
      <c r="I429" t="s">
        <v>1300</v>
      </c>
      <c r="J429" t="s">
        <v>1085</v>
      </c>
      <c r="K429" t="s">
        <v>1301</v>
      </c>
      <c r="L429" t="s">
        <v>478</v>
      </c>
      <c r="M429">
        <v>337198</v>
      </c>
      <c r="N429">
        <v>337330</v>
      </c>
      <c r="O429">
        <f t="shared" si="106"/>
        <v>132</v>
      </c>
    </row>
    <row r="430" spans="1:15" x14ac:dyDescent="0.2">
      <c r="A430" s="244" t="s">
        <v>413</v>
      </c>
      <c r="B430" s="258" t="s">
        <v>414</v>
      </c>
      <c r="C430" s="258" t="s">
        <v>414</v>
      </c>
      <c r="D430">
        <f t="shared" si="104"/>
        <v>9</v>
      </c>
      <c r="E430">
        <f t="shared" si="105"/>
        <v>2022</v>
      </c>
      <c r="F430" s="256">
        <v>44818</v>
      </c>
      <c r="G430" t="s">
        <v>386</v>
      </c>
      <c r="H430" t="s">
        <v>1082</v>
      </c>
      <c r="I430" t="s">
        <v>1149</v>
      </c>
      <c r="J430" t="s">
        <v>1085</v>
      </c>
      <c r="K430" t="s">
        <v>1302</v>
      </c>
      <c r="L430" t="s">
        <v>478</v>
      </c>
      <c r="M430">
        <v>337330</v>
      </c>
      <c r="N430">
        <v>337462</v>
      </c>
      <c r="O430">
        <f t="shared" si="106"/>
        <v>132</v>
      </c>
    </row>
    <row r="431" spans="1:15" x14ac:dyDescent="0.2">
      <c r="A431" s="244">
        <v>3468</v>
      </c>
      <c r="B431" s="258">
        <v>14.99</v>
      </c>
      <c r="C431" s="258">
        <v>23.35</v>
      </c>
      <c r="D431">
        <f t="shared" si="104"/>
        <v>9</v>
      </c>
      <c r="E431">
        <f t="shared" si="105"/>
        <v>2022</v>
      </c>
      <c r="F431" s="256">
        <v>44818</v>
      </c>
      <c r="G431" t="s">
        <v>386</v>
      </c>
      <c r="H431" t="s">
        <v>387</v>
      </c>
      <c r="I431" t="s">
        <v>1142</v>
      </c>
      <c r="J431" t="s">
        <v>1068</v>
      </c>
      <c r="K431" t="s">
        <v>1303</v>
      </c>
      <c r="L431" t="s">
        <v>1304</v>
      </c>
      <c r="M431">
        <v>153144</v>
      </c>
      <c r="N431">
        <v>153313</v>
      </c>
      <c r="O431">
        <f t="shared" si="106"/>
        <v>169</v>
      </c>
    </row>
    <row r="432" spans="1:15" x14ac:dyDescent="0.2">
      <c r="A432" s="244" t="s">
        <v>413</v>
      </c>
      <c r="B432" s="258" t="s">
        <v>414</v>
      </c>
      <c r="C432" s="258" t="s">
        <v>414</v>
      </c>
      <c r="D432">
        <f t="shared" si="104"/>
        <v>9</v>
      </c>
      <c r="E432">
        <f t="shared" si="105"/>
        <v>2022</v>
      </c>
      <c r="F432" s="256">
        <v>44819</v>
      </c>
      <c r="G432" t="s">
        <v>386</v>
      </c>
      <c r="H432" t="s">
        <v>482</v>
      </c>
      <c r="I432" t="s">
        <v>1145</v>
      </c>
      <c r="J432" t="s">
        <v>916</v>
      </c>
      <c r="K432" t="s">
        <v>1305</v>
      </c>
      <c r="L432" t="s">
        <v>556</v>
      </c>
      <c r="M432">
        <v>311148</v>
      </c>
      <c r="N432">
        <v>311160</v>
      </c>
      <c r="O432">
        <f t="shared" si="106"/>
        <v>12</v>
      </c>
    </row>
    <row r="433" spans="1:15" x14ac:dyDescent="0.2">
      <c r="A433" s="244">
        <v>3471</v>
      </c>
      <c r="B433" s="258">
        <v>12.81</v>
      </c>
      <c r="C433" s="258">
        <v>23.43</v>
      </c>
      <c r="D433">
        <f t="shared" si="104"/>
        <v>9</v>
      </c>
      <c r="E433">
        <f t="shared" si="105"/>
        <v>2022</v>
      </c>
      <c r="F433" s="256">
        <v>44819</v>
      </c>
      <c r="G433" t="s">
        <v>386</v>
      </c>
      <c r="H433" t="s">
        <v>486</v>
      </c>
      <c r="I433" t="s">
        <v>1051</v>
      </c>
      <c r="J433" t="s">
        <v>989</v>
      </c>
      <c r="L433" t="s">
        <v>1166</v>
      </c>
      <c r="M433">
        <v>0</v>
      </c>
      <c r="N433">
        <v>0</v>
      </c>
      <c r="O433">
        <f t="shared" si="106"/>
        <v>0</v>
      </c>
    </row>
    <row r="434" spans="1:15" x14ac:dyDescent="0.2">
      <c r="A434" s="244" t="s">
        <v>413</v>
      </c>
      <c r="B434" s="258" t="s">
        <v>414</v>
      </c>
      <c r="C434" s="258" t="s">
        <v>414</v>
      </c>
      <c r="D434">
        <f t="shared" si="104"/>
        <v>9</v>
      </c>
      <c r="E434">
        <f t="shared" si="105"/>
        <v>2022</v>
      </c>
      <c r="F434" s="256">
        <v>44819</v>
      </c>
      <c r="G434" t="s">
        <v>386</v>
      </c>
      <c r="H434" t="s">
        <v>455</v>
      </c>
      <c r="I434" t="s">
        <v>1051</v>
      </c>
      <c r="J434" t="s">
        <v>989</v>
      </c>
      <c r="K434" t="s">
        <v>1306</v>
      </c>
      <c r="L434" t="s">
        <v>1307</v>
      </c>
      <c r="M434">
        <v>357773</v>
      </c>
      <c r="N434">
        <v>357796</v>
      </c>
      <c r="O434">
        <f t="shared" si="106"/>
        <v>23</v>
      </c>
    </row>
    <row r="435" spans="1:15" x14ac:dyDescent="0.2">
      <c r="A435" s="244" t="s">
        <v>413</v>
      </c>
      <c r="B435" s="258" t="s">
        <v>414</v>
      </c>
      <c r="C435" s="258" t="s">
        <v>414</v>
      </c>
      <c r="D435">
        <f t="shared" si="104"/>
        <v>9</v>
      </c>
      <c r="E435">
        <f t="shared" si="105"/>
        <v>2022</v>
      </c>
      <c r="F435" s="256">
        <v>44819</v>
      </c>
      <c r="G435" t="s">
        <v>386</v>
      </c>
      <c r="H435" t="s">
        <v>1082</v>
      </c>
      <c r="I435" t="s">
        <v>1157</v>
      </c>
      <c r="J435" t="s">
        <v>1085</v>
      </c>
      <c r="K435" t="s">
        <v>1308</v>
      </c>
      <c r="L435" t="s">
        <v>478</v>
      </c>
      <c r="M435">
        <v>337463</v>
      </c>
      <c r="N435">
        <v>337637</v>
      </c>
      <c r="O435">
        <f t="shared" si="106"/>
        <v>174</v>
      </c>
    </row>
    <row r="436" spans="1:15" x14ac:dyDescent="0.2">
      <c r="A436" s="244">
        <v>3470</v>
      </c>
      <c r="B436" s="258">
        <v>76.83</v>
      </c>
      <c r="C436" s="258">
        <v>23.43</v>
      </c>
      <c r="D436">
        <f t="shared" si="104"/>
        <v>9</v>
      </c>
      <c r="E436">
        <f t="shared" si="105"/>
        <v>2022</v>
      </c>
      <c r="F436" s="256">
        <v>44823</v>
      </c>
      <c r="G436" t="s">
        <v>386</v>
      </c>
      <c r="H436" t="s">
        <v>1082</v>
      </c>
      <c r="I436" t="s">
        <v>1309</v>
      </c>
      <c r="J436" t="s">
        <v>1085</v>
      </c>
      <c r="K436" t="s">
        <v>1310</v>
      </c>
      <c r="L436" t="s">
        <v>478</v>
      </c>
      <c r="M436">
        <v>337637</v>
      </c>
      <c r="N436">
        <v>337780</v>
      </c>
      <c r="O436">
        <f t="shared" si="106"/>
        <v>143</v>
      </c>
    </row>
    <row r="437" spans="1:15" x14ac:dyDescent="0.2">
      <c r="A437" s="244">
        <v>3472</v>
      </c>
      <c r="B437" s="264">
        <f>350/23.43</f>
        <v>14.938113529662825</v>
      </c>
      <c r="C437" s="258">
        <v>23.43</v>
      </c>
      <c r="D437">
        <f t="shared" si="104"/>
        <v>9</v>
      </c>
      <c r="E437">
        <f t="shared" si="105"/>
        <v>2022</v>
      </c>
      <c r="F437" s="256">
        <v>44823</v>
      </c>
      <c r="G437" t="s">
        <v>386</v>
      </c>
      <c r="H437" t="s">
        <v>387</v>
      </c>
      <c r="I437" t="s">
        <v>476</v>
      </c>
      <c r="J437" t="s">
        <v>1311</v>
      </c>
      <c r="K437" t="s">
        <v>1312</v>
      </c>
      <c r="L437" t="s">
        <v>1313</v>
      </c>
      <c r="M437">
        <v>153313</v>
      </c>
      <c r="N437">
        <v>153494</v>
      </c>
      <c r="O437">
        <f t="shared" si="106"/>
        <v>181</v>
      </c>
    </row>
    <row r="438" spans="1:15" x14ac:dyDescent="0.2">
      <c r="A438" s="244" t="s">
        <v>413</v>
      </c>
      <c r="B438" s="258" t="s">
        <v>414</v>
      </c>
      <c r="C438" s="258" t="s">
        <v>414</v>
      </c>
      <c r="D438">
        <f t="shared" si="104"/>
        <v>9</v>
      </c>
      <c r="E438">
        <f t="shared" si="105"/>
        <v>2022</v>
      </c>
      <c r="F438" s="256">
        <v>44824</v>
      </c>
      <c r="G438" t="s">
        <v>386</v>
      </c>
      <c r="H438" t="s">
        <v>1092</v>
      </c>
      <c r="I438" t="s">
        <v>915</v>
      </c>
      <c r="J438" t="s">
        <v>916</v>
      </c>
      <c r="K438" t="s">
        <v>1314</v>
      </c>
      <c r="L438" t="s">
        <v>1213</v>
      </c>
      <c r="M438">
        <v>418887</v>
      </c>
      <c r="N438">
        <v>418911</v>
      </c>
      <c r="O438">
        <f t="shared" si="106"/>
        <v>24</v>
      </c>
    </row>
    <row r="439" spans="1:15" hidden="1" x14ac:dyDescent="0.2">
      <c r="A439" s="244" t="s">
        <v>413</v>
      </c>
      <c r="B439" s="258" t="s">
        <v>414</v>
      </c>
      <c r="C439" s="258" t="s">
        <v>414</v>
      </c>
      <c r="D439" s="258"/>
      <c r="E439" s="258"/>
      <c r="F439" s="256">
        <v>44824</v>
      </c>
      <c r="G439" t="s">
        <v>777</v>
      </c>
      <c r="H439" t="s">
        <v>1273</v>
      </c>
      <c r="I439" t="s">
        <v>779</v>
      </c>
      <c r="J439" t="s">
        <v>916</v>
      </c>
      <c r="M439" s="281" t="s">
        <v>1276</v>
      </c>
      <c r="N439" s="281" t="s">
        <v>1195</v>
      </c>
    </row>
    <row r="440" spans="1:15" x14ac:dyDescent="0.2">
      <c r="A440" s="244" t="s">
        <v>413</v>
      </c>
      <c r="B440" s="258" t="s">
        <v>414</v>
      </c>
      <c r="C440" s="258" t="s">
        <v>414</v>
      </c>
      <c r="D440">
        <f t="shared" ref="D440:D446" si="107">MONTH(F440)</f>
        <v>9</v>
      </c>
      <c r="E440">
        <f t="shared" ref="E440:E446" si="108">YEAR(F440)</f>
        <v>2022</v>
      </c>
      <c r="F440" s="256">
        <v>44824</v>
      </c>
      <c r="G440" t="s">
        <v>386</v>
      </c>
      <c r="H440" t="s">
        <v>455</v>
      </c>
      <c r="I440" t="s">
        <v>1093</v>
      </c>
      <c r="J440" t="s">
        <v>916</v>
      </c>
      <c r="K440" t="s">
        <v>1315</v>
      </c>
      <c r="L440" t="s">
        <v>1014</v>
      </c>
      <c r="M440">
        <v>357796</v>
      </c>
      <c r="N440">
        <v>357817</v>
      </c>
      <c r="O440">
        <f t="shared" ref="O440:O446" si="109">N440-M440</f>
        <v>21</v>
      </c>
    </row>
    <row r="441" spans="1:15" x14ac:dyDescent="0.2">
      <c r="A441" s="244" t="s">
        <v>413</v>
      </c>
      <c r="B441" s="258" t="s">
        <v>414</v>
      </c>
      <c r="C441" s="258" t="s">
        <v>414</v>
      </c>
      <c r="D441">
        <f t="shared" si="107"/>
        <v>9</v>
      </c>
      <c r="E441">
        <f t="shared" si="108"/>
        <v>2022</v>
      </c>
      <c r="F441" s="256">
        <v>44824</v>
      </c>
      <c r="G441" t="s">
        <v>386</v>
      </c>
      <c r="H441" t="s">
        <v>1082</v>
      </c>
      <c r="I441" t="s">
        <v>1216</v>
      </c>
      <c r="J441" t="s">
        <v>1085</v>
      </c>
      <c r="K441" t="s">
        <v>1316</v>
      </c>
      <c r="L441" t="s">
        <v>478</v>
      </c>
      <c r="M441">
        <v>337780</v>
      </c>
      <c r="N441">
        <v>337913</v>
      </c>
      <c r="O441">
        <f t="shared" si="109"/>
        <v>133</v>
      </c>
    </row>
    <row r="442" spans="1:15" x14ac:dyDescent="0.2">
      <c r="A442" s="244">
        <v>3475</v>
      </c>
      <c r="B442" s="258">
        <v>21.36</v>
      </c>
      <c r="C442" s="258">
        <v>23.43</v>
      </c>
      <c r="D442">
        <f t="shared" si="107"/>
        <v>9</v>
      </c>
      <c r="E442">
        <f t="shared" si="108"/>
        <v>2022</v>
      </c>
      <c r="F442" s="256">
        <v>44825</v>
      </c>
      <c r="G442" t="s">
        <v>386</v>
      </c>
      <c r="H442" t="s">
        <v>482</v>
      </c>
      <c r="I442" t="s">
        <v>1145</v>
      </c>
      <c r="J442" t="s">
        <v>916</v>
      </c>
      <c r="K442" t="s">
        <v>1317</v>
      </c>
      <c r="L442" t="s">
        <v>682</v>
      </c>
      <c r="M442">
        <v>311160</v>
      </c>
      <c r="N442">
        <v>311178</v>
      </c>
      <c r="O442">
        <f t="shared" si="109"/>
        <v>18</v>
      </c>
    </row>
    <row r="443" spans="1:15" x14ac:dyDescent="0.2">
      <c r="A443" s="244" t="s">
        <v>413</v>
      </c>
      <c r="B443" s="258" t="s">
        <v>414</v>
      </c>
      <c r="C443" s="258" t="s">
        <v>414</v>
      </c>
      <c r="D443">
        <f t="shared" si="107"/>
        <v>9</v>
      </c>
      <c r="E443">
        <f t="shared" si="108"/>
        <v>2022</v>
      </c>
      <c r="F443" s="256">
        <v>44825</v>
      </c>
      <c r="G443" t="s">
        <v>386</v>
      </c>
      <c r="H443" t="s">
        <v>455</v>
      </c>
      <c r="I443" t="s">
        <v>1051</v>
      </c>
      <c r="J443" t="s">
        <v>916</v>
      </c>
      <c r="K443" t="s">
        <v>1318</v>
      </c>
      <c r="L443" t="s">
        <v>1104</v>
      </c>
      <c r="M443">
        <v>357817</v>
      </c>
      <c r="N443">
        <v>357836</v>
      </c>
      <c r="O443">
        <f t="shared" si="109"/>
        <v>19</v>
      </c>
    </row>
    <row r="444" spans="1:15" x14ac:dyDescent="0.2">
      <c r="A444" s="244" t="s">
        <v>413</v>
      </c>
      <c r="B444" s="258" t="s">
        <v>414</v>
      </c>
      <c r="C444" s="258" t="s">
        <v>414</v>
      </c>
      <c r="D444">
        <f t="shared" si="107"/>
        <v>9</v>
      </c>
      <c r="E444">
        <f t="shared" si="108"/>
        <v>2022</v>
      </c>
      <c r="F444" s="256">
        <v>44825</v>
      </c>
      <c r="G444" t="s">
        <v>386</v>
      </c>
      <c r="H444" t="s">
        <v>1082</v>
      </c>
      <c r="I444" t="s">
        <v>1149</v>
      </c>
      <c r="J444" t="s">
        <v>1085</v>
      </c>
      <c r="K444" t="s">
        <v>1319</v>
      </c>
      <c r="L444" t="s">
        <v>478</v>
      </c>
      <c r="M444">
        <v>337913</v>
      </c>
      <c r="N444">
        <v>338046</v>
      </c>
      <c r="O444">
        <f t="shared" si="109"/>
        <v>133</v>
      </c>
    </row>
    <row r="445" spans="1:15" x14ac:dyDescent="0.2">
      <c r="A445" s="244">
        <v>3474</v>
      </c>
      <c r="B445" s="258">
        <v>25.61</v>
      </c>
      <c r="C445" s="258">
        <v>23.43</v>
      </c>
      <c r="D445">
        <f t="shared" si="107"/>
        <v>9</v>
      </c>
      <c r="E445">
        <f t="shared" si="108"/>
        <v>2022</v>
      </c>
      <c r="F445" s="256">
        <v>44825</v>
      </c>
      <c r="G445" t="s">
        <v>386</v>
      </c>
      <c r="H445" t="s">
        <v>387</v>
      </c>
      <c r="I445" t="s">
        <v>1123</v>
      </c>
      <c r="J445" t="s">
        <v>1235</v>
      </c>
      <c r="K445" t="s">
        <v>1320</v>
      </c>
      <c r="L445" t="s">
        <v>1321</v>
      </c>
      <c r="M445">
        <v>153494</v>
      </c>
      <c r="N445">
        <v>153791</v>
      </c>
      <c r="O445">
        <f t="shared" si="109"/>
        <v>297</v>
      </c>
    </row>
    <row r="446" spans="1:15" x14ac:dyDescent="0.2">
      <c r="A446" s="244" t="s">
        <v>413</v>
      </c>
      <c r="B446" s="258">
        <v>64.239999999999995</v>
      </c>
      <c r="C446" s="258">
        <v>23.35</v>
      </c>
      <c r="D446">
        <f t="shared" si="107"/>
        <v>9</v>
      </c>
      <c r="E446">
        <f t="shared" si="108"/>
        <v>2022</v>
      </c>
      <c r="F446" s="256">
        <v>44826</v>
      </c>
      <c r="G446" t="s">
        <v>386</v>
      </c>
      <c r="H446" t="s">
        <v>1082</v>
      </c>
      <c r="I446" t="s">
        <v>1157</v>
      </c>
      <c r="J446" t="s">
        <v>1085</v>
      </c>
      <c r="K446" t="s">
        <v>1322</v>
      </c>
      <c r="L446" t="s">
        <v>478</v>
      </c>
      <c r="M446">
        <v>338046</v>
      </c>
      <c r="N446">
        <v>338189</v>
      </c>
      <c r="O446">
        <f t="shared" si="109"/>
        <v>143</v>
      </c>
    </row>
    <row r="447" spans="1:15" hidden="1" x14ac:dyDescent="0.2">
      <c r="A447" s="244" t="s">
        <v>413</v>
      </c>
      <c r="B447" s="258" t="s">
        <v>414</v>
      </c>
      <c r="C447" s="258" t="s">
        <v>414</v>
      </c>
      <c r="D447" s="258"/>
      <c r="E447" s="258"/>
      <c r="F447" s="256">
        <v>44827</v>
      </c>
      <c r="G447" t="s">
        <v>777</v>
      </c>
      <c r="H447" t="s">
        <v>952</v>
      </c>
      <c r="I447" t="s">
        <v>1208</v>
      </c>
      <c r="J447" t="s">
        <v>1323</v>
      </c>
      <c r="K447" t="s">
        <v>1324</v>
      </c>
      <c r="L447" t="s">
        <v>1325</v>
      </c>
      <c r="M447" s="281" t="s">
        <v>1276</v>
      </c>
      <c r="N447" s="281" t="s">
        <v>1195</v>
      </c>
      <c r="O447">
        <v>0</v>
      </c>
    </row>
    <row r="448" spans="1:15" hidden="1" x14ac:dyDescent="0.2">
      <c r="A448" s="244">
        <v>3477</v>
      </c>
      <c r="B448" s="257">
        <f>2500/24.79</f>
        <v>100.84711577248891</v>
      </c>
      <c r="C448">
        <v>24.79</v>
      </c>
      <c r="F448" s="256">
        <v>44827</v>
      </c>
      <c r="G448" s="262" t="s">
        <v>777</v>
      </c>
      <c r="H448" t="s">
        <v>1273</v>
      </c>
      <c r="I448" t="s">
        <v>779</v>
      </c>
      <c r="J448" t="s">
        <v>1323</v>
      </c>
      <c r="K448" t="s">
        <v>1326</v>
      </c>
      <c r="L448" t="s">
        <v>1325</v>
      </c>
      <c r="M448" s="281" t="s">
        <v>1167</v>
      </c>
      <c r="N448" t="s">
        <v>1195</v>
      </c>
      <c r="O448">
        <v>0</v>
      </c>
    </row>
    <row r="449" spans="1:15" x14ac:dyDescent="0.2">
      <c r="A449" s="244">
        <v>3481</v>
      </c>
      <c r="B449" s="258">
        <v>12.81</v>
      </c>
      <c r="C449" s="258">
        <v>23.43</v>
      </c>
      <c r="D449">
        <f t="shared" ref="D449:D453" si="110">MONTH(F449)</f>
        <v>9</v>
      </c>
      <c r="E449">
        <f t="shared" ref="E449:E453" si="111">YEAR(F449)</f>
        <v>2022</v>
      </c>
      <c r="F449" s="256">
        <v>44827</v>
      </c>
      <c r="G449" t="s">
        <v>386</v>
      </c>
      <c r="H449" t="s">
        <v>486</v>
      </c>
      <c r="I449" t="s">
        <v>1093</v>
      </c>
      <c r="J449" t="s">
        <v>916</v>
      </c>
      <c r="L449" t="s">
        <v>1327</v>
      </c>
      <c r="M449">
        <v>0</v>
      </c>
      <c r="N449">
        <v>0</v>
      </c>
      <c r="O449">
        <f>N449-M449</f>
        <v>0</v>
      </c>
    </row>
    <row r="450" spans="1:15" x14ac:dyDescent="0.2">
      <c r="A450" s="244">
        <v>3473</v>
      </c>
      <c r="B450" s="258">
        <v>17.079999999999998</v>
      </c>
      <c r="C450" s="258">
        <v>23.43</v>
      </c>
      <c r="D450">
        <f t="shared" si="110"/>
        <v>9</v>
      </c>
      <c r="E450">
        <f t="shared" si="111"/>
        <v>2022</v>
      </c>
      <c r="F450" s="256">
        <v>44827</v>
      </c>
      <c r="G450" t="s">
        <v>386</v>
      </c>
      <c r="H450" t="s">
        <v>1328</v>
      </c>
      <c r="I450" t="s">
        <v>1232</v>
      </c>
      <c r="J450" t="s">
        <v>997</v>
      </c>
      <c r="K450" t="s">
        <v>1329</v>
      </c>
      <c r="L450" t="s">
        <v>478</v>
      </c>
      <c r="M450">
        <v>233932</v>
      </c>
      <c r="N450">
        <v>234115</v>
      </c>
      <c r="O450">
        <f>N450-M450</f>
        <v>183</v>
      </c>
    </row>
    <row r="451" spans="1:15" x14ac:dyDescent="0.2">
      <c r="A451" s="244" t="s">
        <v>413</v>
      </c>
      <c r="B451" s="258" t="s">
        <v>414</v>
      </c>
      <c r="C451" s="258" t="s">
        <v>414</v>
      </c>
      <c r="D451">
        <f t="shared" si="110"/>
        <v>9</v>
      </c>
      <c r="E451">
        <f t="shared" si="111"/>
        <v>2022</v>
      </c>
      <c r="F451" s="256">
        <v>44827</v>
      </c>
      <c r="G451" t="s">
        <v>386</v>
      </c>
      <c r="H451" t="s">
        <v>455</v>
      </c>
      <c r="I451" t="s">
        <v>1093</v>
      </c>
      <c r="J451" t="s">
        <v>916</v>
      </c>
      <c r="K451" t="s">
        <v>1330</v>
      </c>
      <c r="L451" t="s">
        <v>786</v>
      </c>
      <c r="M451">
        <v>357836</v>
      </c>
      <c r="N451">
        <v>357850</v>
      </c>
      <c r="O451">
        <f>N451-M451</f>
        <v>14</v>
      </c>
    </row>
    <row r="452" spans="1:15" x14ac:dyDescent="0.2">
      <c r="A452" s="244" t="s">
        <v>413</v>
      </c>
      <c r="B452" s="258" t="s">
        <v>414</v>
      </c>
      <c r="C452" s="258" t="s">
        <v>414</v>
      </c>
      <c r="D452">
        <f t="shared" si="110"/>
        <v>9</v>
      </c>
      <c r="E452">
        <f t="shared" si="111"/>
        <v>2022</v>
      </c>
      <c r="F452" s="256">
        <v>44827</v>
      </c>
      <c r="G452" t="s">
        <v>386</v>
      </c>
      <c r="H452" t="s">
        <v>455</v>
      </c>
      <c r="I452" t="s">
        <v>1051</v>
      </c>
      <c r="J452" t="s">
        <v>916</v>
      </c>
      <c r="K452" t="s">
        <v>1331</v>
      </c>
      <c r="L452" t="s">
        <v>1190</v>
      </c>
      <c r="M452">
        <v>357850</v>
      </c>
      <c r="N452">
        <v>357879</v>
      </c>
      <c r="O452">
        <f>N452-M452</f>
        <v>29</v>
      </c>
    </row>
    <row r="453" spans="1:15" x14ac:dyDescent="0.2">
      <c r="A453" s="244">
        <v>3476</v>
      </c>
      <c r="B453" s="258">
        <v>64.241</v>
      </c>
      <c r="C453" s="258">
        <v>23.35</v>
      </c>
      <c r="D453">
        <f t="shared" si="110"/>
        <v>9</v>
      </c>
      <c r="E453">
        <f t="shared" si="111"/>
        <v>2022</v>
      </c>
      <c r="F453" s="256">
        <v>44827</v>
      </c>
      <c r="G453" t="s">
        <v>386</v>
      </c>
      <c r="H453" t="s">
        <v>1082</v>
      </c>
      <c r="I453" t="s">
        <v>1332</v>
      </c>
      <c r="J453" t="s">
        <v>970</v>
      </c>
      <c r="K453" t="s">
        <v>1333</v>
      </c>
      <c r="L453" t="s">
        <v>1334</v>
      </c>
      <c r="M453">
        <v>338189</v>
      </c>
      <c r="N453">
        <v>338537</v>
      </c>
      <c r="O453">
        <f>N453-M453</f>
        <v>348</v>
      </c>
    </row>
    <row r="454" spans="1:15" hidden="1" x14ac:dyDescent="0.2">
      <c r="A454" s="244">
        <v>3478</v>
      </c>
      <c r="B454" s="264">
        <f>700/24.79</f>
        <v>28.237192416296896</v>
      </c>
      <c r="C454" s="258">
        <v>24.79</v>
      </c>
      <c r="D454" s="258"/>
      <c r="E454" s="258"/>
      <c r="F454" s="256">
        <v>44828</v>
      </c>
      <c r="G454" s="262" t="s">
        <v>777</v>
      </c>
      <c r="H454" t="s">
        <v>1273</v>
      </c>
      <c r="I454" t="s">
        <v>779</v>
      </c>
      <c r="J454" t="s">
        <v>1335</v>
      </c>
      <c r="K454" t="s">
        <v>1336</v>
      </c>
      <c r="L454" t="s">
        <v>1337</v>
      </c>
      <c r="M454" s="281" t="s">
        <v>1276</v>
      </c>
      <c r="N454" s="281" t="s">
        <v>1195</v>
      </c>
    </row>
    <row r="455" spans="1:15" x14ac:dyDescent="0.2">
      <c r="A455" s="283" t="s">
        <v>413</v>
      </c>
      <c r="B455" s="284" t="s">
        <v>414</v>
      </c>
      <c r="C455" s="284" t="s">
        <v>414</v>
      </c>
      <c r="D455">
        <f t="shared" ref="D455:D461" si="112">MONTH(F455)</f>
        <v>9</v>
      </c>
      <c r="E455">
        <f t="shared" ref="E455:E461" si="113">YEAR(F455)</f>
        <v>2022</v>
      </c>
      <c r="F455" s="285">
        <v>44830</v>
      </c>
      <c r="G455" s="286" t="s">
        <v>386</v>
      </c>
      <c r="H455" s="286" t="s">
        <v>1338</v>
      </c>
      <c r="I455" s="286" t="s">
        <v>1145</v>
      </c>
      <c r="J455" s="286" t="s">
        <v>916</v>
      </c>
      <c r="K455" s="286" t="s">
        <v>1339</v>
      </c>
      <c r="L455" s="286" t="s">
        <v>1340</v>
      </c>
      <c r="M455" s="286">
        <v>311178</v>
      </c>
      <c r="N455" s="286">
        <v>311196</v>
      </c>
      <c r="O455" s="286">
        <f t="shared" ref="O455:O481" si="114">N455-M455</f>
        <v>18</v>
      </c>
    </row>
    <row r="456" spans="1:15" x14ac:dyDescent="0.2">
      <c r="A456" s="244">
        <v>3479</v>
      </c>
      <c r="B456" s="258">
        <v>85.37</v>
      </c>
      <c r="C456" s="258">
        <v>23.43</v>
      </c>
      <c r="D456">
        <f t="shared" si="112"/>
        <v>9</v>
      </c>
      <c r="E456">
        <f t="shared" si="113"/>
        <v>2022</v>
      </c>
      <c r="F456" s="256">
        <v>44830</v>
      </c>
      <c r="G456" t="s">
        <v>386</v>
      </c>
      <c r="H456" t="s">
        <v>1082</v>
      </c>
      <c r="I456" t="s">
        <v>1341</v>
      </c>
      <c r="J456" t="s">
        <v>1085</v>
      </c>
      <c r="K456" t="s">
        <v>1342</v>
      </c>
      <c r="L456" t="s">
        <v>478</v>
      </c>
      <c r="M456">
        <v>338537</v>
      </c>
      <c r="N456">
        <v>338678</v>
      </c>
      <c r="O456">
        <f t="shared" si="114"/>
        <v>141</v>
      </c>
    </row>
    <row r="457" spans="1:15" x14ac:dyDescent="0.2">
      <c r="A457" s="244" t="s">
        <v>1343</v>
      </c>
      <c r="B457" s="258">
        <v>25.61</v>
      </c>
      <c r="C457" s="258">
        <v>23.43</v>
      </c>
      <c r="D457">
        <f t="shared" si="112"/>
        <v>9</v>
      </c>
      <c r="E457">
        <f t="shared" si="113"/>
        <v>2022</v>
      </c>
      <c r="F457" s="256">
        <v>44830</v>
      </c>
      <c r="G457" t="s">
        <v>386</v>
      </c>
      <c r="H457" t="s">
        <v>387</v>
      </c>
      <c r="I457" t="s">
        <v>1123</v>
      </c>
      <c r="J457" t="s">
        <v>1113</v>
      </c>
      <c r="K457" t="s">
        <v>1344</v>
      </c>
      <c r="L457" t="s">
        <v>1345</v>
      </c>
      <c r="M457">
        <v>153791</v>
      </c>
      <c r="N457">
        <v>154154</v>
      </c>
      <c r="O457">
        <f t="shared" si="114"/>
        <v>363</v>
      </c>
    </row>
    <row r="458" spans="1:15" x14ac:dyDescent="0.2">
      <c r="A458" s="244" t="s">
        <v>413</v>
      </c>
      <c r="B458" s="258" t="s">
        <v>414</v>
      </c>
      <c r="C458" s="258" t="s">
        <v>414</v>
      </c>
      <c r="D458">
        <f t="shared" si="112"/>
        <v>9</v>
      </c>
      <c r="E458">
        <f t="shared" si="113"/>
        <v>2022</v>
      </c>
      <c r="F458" s="256">
        <v>44831</v>
      </c>
      <c r="G458" t="s">
        <v>386</v>
      </c>
      <c r="H458" t="s">
        <v>1092</v>
      </c>
      <c r="I458" t="s">
        <v>915</v>
      </c>
      <c r="J458" t="s">
        <v>916</v>
      </c>
      <c r="K458" t="s">
        <v>1346</v>
      </c>
      <c r="L458" t="s">
        <v>1213</v>
      </c>
      <c r="M458">
        <v>418911</v>
      </c>
      <c r="N458">
        <v>418934</v>
      </c>
      <c r="O458">
        <f t="shared" si="114"/>
        <v>23</v>
      </c>
    </row>
    <row r="459" spans="1:15" x14ac:dyDescent="0.2">
      <c r="A459" s="244" t="s">
        <v>413</v>
      </c>
      <c r="B459" s="258" t="s">
        <v>414</v>
      </c>
      <c r="C459" s="258" t="s">
        <v>414</v>
      </c>
      <c r="D459">
        <f t="shared" si="112"/>
        <v>9</v>
      </c>
      <c r="E459">
        <f t="shared" si="113"/>
        <v>2022</v>
      </c>
      <c r="F459" s="256">
        <v>44831</v>
      </c>
      <c r="G459" t="s">
        <v>386</v>
      </c>
      <c r="H459" t="s">
        <v>455</v>
      </c>
      <c r="I459" t="s">
        <v>1093</v>
      </c>
      <c r="J459" t="s">
        <v>916</v>
      </c>
      <c r="K459" t="s">
        <v>1347</v>
      </c>
      <c r="L459" t="s">
        <v>786</v>
      </c>
      <c r="M459">
        <v>357879</v>
      </c>
      <c r="N459">
        <v>357899</v>
      </c>
      <c r="O459">
        <f t="shared" si="114"/>
        <v>20</v>
      </c>
    </row>
    <row r="460" spans="1:15" x14ac:dyDescent="0.2">
      <c r="A460" s="244" t="s">
        <v>413</v>
      </c>
      <c r="B460" s="258" t="s">
        <v>414</v>
      </c>
      <c r="C460" s="258" t="s">
        <v>414</v>
      </c>
      <c r="D460">
        <f t="shared" si="112"/>
        <v>9</v>
      </c>
      <c r="E460">
        <f t="shared" si="113"/>
        <v>2022</v>
      </c>
      <c r="F460" s="256">
        <v>44831</v>
      </c>
      <c r="G460" t="s">
        <v>386</v>
      </c>
      <c r="H460" t="s">
        <v>1082</v>
      </c>
      <c r="I460" t="s">
        <v>1216</v>
      </c>
      <c r="J460" t="s">
        <v>997</v>
      </c>
      <c r="K460" t="s">
        <v>1348</v>
      </c>
      <c r="L460" t="s">
        <v>478</v>
      </c>
      <c r="M460">
        <v>338678</v>
      </c>
      <c r="N460">
        <v>338811</v>
      </c>
      <c r="O460">
        <f t="shared" si="114"/>
        <v>133</v>
      </c>
    </row>
    <row r="461" spans="1:15" x14ac:dyDescent="0.2">
      <c r="A461" s="244">
        <v>3486</v>
      </c>
      <c r="B461" s="258">
        <v>25.61</v>
      </c>
      <c r="C461" s="258">
        <v>23.43</v>
      </c>
      <c r="D461">
        <f t="shared" si="112"/>
        <v>9</v>
      </c>
      <c r="E461">
        <f t="shared" si="113"/>
        <v>2022</v>
      </c>
      <c r="F461" s="256">
        <v>44831</v>
      </c>
      <c r="G461" t="s">
        <v>386</v>
      </c>
      <c r="H461" t="s">
        <v>387</v>
      </c>
      <c r="I461" t="s">
        <v>991</v>
      </c>
      <c r="J461" t="s">
        <v>970</v>
      </c>
      <c r="K461" t="s">
        <v>1349</v>
      </c>
      <c r="L461" t="s">
        <v>1350</v>
      </c>
      <c r="M461">
        <v>154154</v>
      </c>
      <c r="N461">
        <v>154474</v>
      </c>
      <c r="O461">
        <f t="shared" si="114"/>
        <v>320</v>
      </c>
    </row>
    <row r="462" spans="1:15" hidden="1" x14ac:dyDescent="0.2">
      <c r="A462" s="244">
        <v>3487</v>
      </c>
      <c r="B462" s="264">
        <f>1000/24.79</f>
        <v>40.338846308995564</v>
      </c>
      <c r="C462" s="258">
        <v>24.79</v>
      </c>
      <c r="D462" s="258"/>
      <c r="E462" s="258"/>
      <c r="F462" s="256">
        <v>44832</v>
      </c>
      <c r="G462" s="262" t="s">
        <v>777</v>
      </c>
      <c r="H462" t="s">
        <v>1273</v>
      </c>
      <c r="I462" t="s">
        <v>779</v>
      </c>
      <c r="J462" t="s">
        <v>997</v>
      </c>
      <c r="K462" t="s">
        <v>1351</v>
      </c>
      <c r="L462" t="s">
        <v>1352</v>
      </c>
      <c r="O462">
        <f t="shared" si="114"/>
        <v>0</v>
      </c>
    </row>
    <row r="463" spans="1:15" x14ac:dyDescent="0.2">
      <c r="A463" s="244">
        <v>3489</v>
      </c>
      <c r="B463" s="258">
        <v>25.61</v>
      </c>
      <c r="C463" s="258">
        <v>23.43</v>
      </c>
      <c r="D463">
        <f t="shared" ref="D463:D481" si="115">MONTH(F463)</f>
        <v>9</v>
      </c>
      <c r="E463">
        <f t="shared" ref="E463:E481" si="116">YEAR(F463)</f>
        <v>2022</v>
      </c>
      <c r="F463" s="256">
        <v>44832</v>
      </c>
      <c r="G463" t="s">
        <v>386</v>
      </c>
      <c r="H463" t="s">
        <v>395</v>
      </c>
      <c r="I463" t="s">
        <v>1208</v>
      </c>
      <c r="J463" t="s">
        <v>1353</v>
      </c>
      <c r="K463" t="s">
        <v>1354</v>
      </c>
      <c r="L463" t="s">
        <v>1355</v>
      </c>
      <c r="M463">
        <v>234115</v>
      </c>
      <c r="N463">
        <v>234311</v>
      </c>
      <c r="O463">
        <f t="shared" si="114"/>
        <v>196</v>
      </c>
    </row>
    <row r="464" spans="1:15" x14ac:dyDescent="0.2">
      <c r="A464" s="244" t="s">
        <v>413</v>
      </c>
      <c r="B464" s="258" t="s">
        <v>414</v>
      </c>
      <c r="C464" s="258" t="s">
        <v>414</v>
      </c>
      <c r="D464">
        <f t="shared" si="115"/>
        <v>9</v>
      </c>
      <c r="E464">
        <f t="shared" si="116"/>
        <v>2022</v>
      </c>
      <c r="F464" s="256">
        <v>44832</v>
      </c>
      <c r="G464" t="s">
        <v>386</v>
      </c>
      <c r="H464" t="s">
        <v>455</v>
      </c>
      <c r="I464" t="s">
        <v>1051</v>
      </c>
      <c r="J464" t="s">
        <v>989</v>
      </c>
      <c r="K464" t="s">
        <v>1356</v>
      </c>
      <c r="L464" t="s">
        <v>1180</v>
      </c>
      <c r="O464">
        <f t="shared" si="114"/>
        <v>0</v>
      </c>
    </row>
    <row r="465" spans="1:15" x14ac:dyDescent="0.2">
      <c r="A465" s="244" t="s">
        <v>413</v>
      </c>
      <c r="B465" s="258" t="s">
        <v>414</v>
      </c>
      <c r="C465" s="258" t="s">
        <v>414</v>
      </c>
      <c r="D465">
        <f t="shared" si="115"/>
        <v>9</v>
      </c>
      <c r="E465">
        <f t="shared" si="116"/>
        <v>2022</v>
      </c>
      <c r="F465" s="256">
        <v>44832</v>
      </c>
      <c r="G465" t="s">
        <v>386</v>
      </c>
      <c r="H465" t="s">
        <v>1082</v>
      </c>
      <c r="I465" t="s">
        <v>1149</v>
      </c>
      <c r="J465" t="s">
        <v>997</v>
      </c>
      <c r="K465" t="s">
        <v>1357</v>
      </c>
      <c r="L465" t="s">
        <v>478</v>
      </c>
      <c r="M465">
        <v>338811</v>
      </c>
      <c r="N465">
        <v>338943</v>
      </c>
      <c r="O465">
        <f t="shared" si="114"/>
        <v>132</v>
      </c>
    </row>
    <row r="466" spans="1:15" x14ac:dyDescent="0.2">
      <c r="A466" s="244">
        <v>3488</v>
      </c>
      <c r="B466" s="258">
        <v>12.81</v>
      </c>
      <c r="C466" s="258">
        <v>23.43</v>
      </c>
      <c r="D466">
        <f t="shared" si="115"/>
        <v>9</v>
      </c>
      <c r="E466">
        <f t="shared" si="116"/>
        <v>2022</v>
      </c>
      <c r="F466" s="256">
        <v>44832</v>
      </c>
      <c r="G466" t="s">
        <v>386</v>
      </c>
      <c r="H466" t="s">
        <v>387</v>
      </c>
      <c r="I466" t="s">
        <v>1358</v>
      </c>
      <c r="J466" t="s">
        <v>997</v>
      </c>
      <c r="K466" t="s">
        <v>1359</v>
      </c>
      <c r="L466" t="s">
        <v>1360</v>
      </c>
      <c r="M466">
        <v>154474</v>
      </c>
      <c r="N466">
        <v>154608</v>
      </c>
      <c r="O466">
        <f t="shared" si="114"/>
        <v>134</v>
      </c>
    </row>
    <row r="467" spans="1:15" x14ac:dyDescent="0.2">
      <c r="A467" s="283" t="s">
        <v>413</v>
      </c>
      <c r="B467" s="284" t="s">
        <v>414</v>
      </c>
      <c r="C467" s="284" t="s">
        <v>414</v>
      </c>
      <c r="D467">
        <f t="shared" si="115"/>
        <v>9</v>
      </c>
      <c r="E467">
        <f t="shared" si="116"/>
        <v>2022</v>
      </c>
      <c r="F467" s="285">
        <v>44833</v>
      </c>
      <c r="G467" s="286" t="s">
        <v>386</v>
      </c>
      <c r="H467" s="286" t="s">
        <v>1338</v>
      </c>
      <c r="I467" s="286" t="s">
        <v>1145</v>
      </c>
      <c r="J467" s="286" t="s">
        <v>916</v>
      </c>
      <c r="K467" s="286" t="s">
        <v>1361</v>
      </c>
      <c r="L467" s="286" t="s">
        <v>1340</v>
      </c>
      <c r="M467" s="286">
        <v>311196</v>
      </c>
      <c r="N467" s="286">
        <v>311202</v>
      </c>
      <c r="O467" s="286">
        <f t="shared" si="114"/>
        <v>6</v>
      </c>
    </row>
    <row r="468" spans="1:15" x14ac:dyDescent="0.2">
      <c r="A468" s="244">
        <v>3490</v>
      </c>
      <c r="B468" s="264">
        <f>700/23.43</f>
        <v>29.87622705932565</v>
      </c>
      <c r="C468" s="258">
        <v>23.43</v>
      </c>
      <c r="D468">
        <f t="shared" si="115"/>
        <v>9</v>
      </c>
      <c r="E468">
        <f t="shared" si="116"/>
        <v>2022</v>
      </c>
      <c r="F468" s="256">
        <v>44833</v>
      </c>
      <c r="G468" t="s">
        <v>386</v>
      </c>
      <c r="H468" t="s">
        <v>395</v>
      </c>
      <c r="I468" t="s">
        <v>1362</v>
      </c>
      <c r="J468" t="s">
        <v>1235</v>
      </c>
      <c r="K468" t="s">
        <v>1363</v>
      </c>
      <c r="L468" t="s">
        <v>1355</v>
      </c>
      <c r="M468">
        <v>234311</v>
      </c>
      <c r="N468">
        <v>234656</v>
      </c>
      <c r="O468">
        <f t="shared" si="114"/>
        <v>345</v>
      </c>
    </row>
    <row r="469" spans="1:15" x14ac:dyDescent="0.2">
      <c r="A469" s="244">
        <v>3491</v>
      </c>
      <c r="B469" s="258">
        <v>4.2699999999999996</v>
      </c>
      <c r="C469" s="258">
        <v>23.43</v>
      </c>
      <c r="D469">
        <f t="shared" si="115"/>
        <v>9</v>
      </c>
      <c r="E469">
        <f t="shared" si="116"/>
        <v>2022</v>
      </c>
      <c r="F469" s="256">
        <v>44833</v>
      </c>
      <c r="G469" t="s">
        <v>386</v>
      </c>
      <c r="H469" t="s">
        <v>455</v>
      </c>
      <c r="I469" t="s">
        <v>1093</v>
      </c>
      <c r="J469" t="s">
        <v>916</v>
      </c>
      <c r="K469" t="s">
        <v>1364</v>
      </c>
      <c r="L469" t="s">
        <v>1355</v>
      </c>
      <c r="M469">
        <v>357918</v>
      </c>
      <c r="N469">
        <v>357946</v>
      </c>
      <c r="O469">
        <f t="shared" si="114"/>
        <v>28</v>
      </c>
    </row>
    <row r="470" spans="1:15" x14ac:dyDescent="0.2">
      <c r="A470" s="244" t="s">
        <v>413</v>
      </c>
      <c r="B470" s="258" t="s">
        <v>414</v>
      </c>
      <c r="C470" s="258" t="s">
        <v>414</v>
      </c>
      <c r="D470">
        <f t="shared" si="115"/>
        <v>9</v>
      </c>
      <c r="E470">
        <f t="shared" si="116"/>
        <v>2022</v>
      </c>
      <c r="F470" s="256">
        <v>44833</v>
      </c>
      <c r="G470" t="s">
        <v>386</v>
      </c>
      <c r="H470" t="s">
        <v>1082</v>
      </c>
      <c r="I470" t="s">
        <v>1157</v>
      </c>
      <c r="J470" t="s">
        <v>1085</v>
      </c>
      <c r="K470" t="s">
        <v>1365</v>
      </c>
      <c r="L470" t="s">
        <v>478</v>
      </c>
      <c r="M470">
        <v>338943</v>
      </c>
      <c r="N470">
        <v>339086</v>
      </c>
      <c r="O470">
        <f t="shared" si="114"/>
        <v>143</v>
      </c>
    </row>
    <row r="471" spans="1:15" x14ac:dyDescent="0.2">
      <c r="A471" s="244" t="s">
        <v>413</v>
      </c>
      <c r="B471" s="258" t="s">
        <v>414</v>
      </c>
      <c r="C471" s="258" t="s">
        <v>414</v>
      </c>
      <c r="D471">
        <f t="shared" si="115"/>
        <v>9</v>
      </c>
      <c r="E471">
        <f t="shared" si="116"/>
        <v>2022</v>
      </c>
      <c r="F471" s="256">
        <v>44834</v>
      </c>
      <c r="G471" t="s">
        <v>386</v>
      </c>
      <c r="H471" t="s">
        <v>1092</v>
      </c>
      <c r="I471" t="s">
        <v>1093</v>
      </c>
      <c r="J471" t="s">
        <v>916</v>
      </c>
      <c r="K471" t="s">
        <v>1366</v>
      </c>
      <c r="L471" t="s">
        <v>1367</v>
      </c>
      <c r="M471">
        <v>418934</v>
      </c>
      <c r="N471">
        <v>418953</v>
      </c>
      <c r="O471">
        <f t="shared" si="114"/>
        <v>19</v>
      </c>
    </row>
    <row r="472" spans="1:15" x14ac:dyDescent="0.2">
      <c r="A472" s="244" t="s">
        <v>413</v>
      </c>
      <c r="B472" s="258" t="s">
        <v>414</v>
      </c>
      <c r="C472" s="258" t="s">
        <v>414</v>
      </c>
      <c r="D472">
        <f t="shared" si="115"/>
        <v>9</v>
      </c>
      <c r="E472">
        <f t="shared" si="116"/>
        <v>2022</v>
      </c>
      <c r="F472" s="256">
        <v>44834</v>
      </c>
      <c r="G472" t="s">
        <v>386</v>
      </c>
      <c r="H472" t="s">
        <v>455</v>
      </c>
      <c r="I472" t="s">
        <v>1368</v>
      </c>
      <c r="J472" t="s">
        <v>1188</v>
      </c>
      <c r="K472" t="s">
        <v>1369</v>
      </c>
      <c r="L472" t="s">
        <v>1370</v>
      </c>
      <c r="M472">
        <v>357946</v>
      </c>
      <c r="N472">
        <v>357968</v>
      </c>
      <c r="O472">
        <f t="shared" si="114"/>
        <v>22</v>
      </c>
    </row>
    <row r="473" spans="1:15" x14ac:dyDescent="0.2">
      <c r="A473" s="244" t="s">
        <v>413</v>
      </c>
      <c r="B473" s="258" t="s">
        <v>414</v>
      </c>
      <c r="C473" s="258" t="s">
        <v>414</v>
      </c>
      <c r="D473">
        <f t="shared" si="115"/>
        <v>9</v>
      </c>
      <c r="E473">
        <f t="shared" si="116"/>
        <v>2022</v>
      </c>
      <c r="F473" s="256">
        <v>44834</v>
      </c>
      <c r="G473" t="s">
        <v>386</v>
      </c>
      <c r="H473" t="s">
        <v>455</v>
      </c>
      <c r="I473" t="s">
        <v>1093</v>
      </c>
      <c r="J473" t="s">
        <v>916</v>
      </c>
      <c r="L473" t="s">
        <v>1190</v>
      </c>
      <c r="M473">
        <v>357968</v>
      </c>
      <c r="N473">
        <v>357987</v>
      </c>
      <c r="O473">
        <f t="shared" si="114"/>
        <v>19</v>
      </c>
    </row>
    <row r="474" spans="1:15" x14ac:dyDescent="0.2">
      <c r="A474" s="244" t="s">
        <v>413</v>
      </c>
      <c r="B474" s="258" t="s">
        <v>414</v>
      </c>
      <c r="C474" s="258" t="s">
        <v>414</v>
      </c>
      <c r="D474">
        <f t="shared" si="115"/>
        <v>10</v>
      </c>
      <c r="E474">
        <f t="shared" si="116"/>
        <v>2022</v>
      </c>
      <c r="F474" s="256">
        <v>44837</v>
      </c>
      <c r="G474" t="s">
        <v>386</v>
      </c>
      <c r="H474" t="s">
        <v>455</v>
      </c>
      <c r="I474" t="s">
        <v>1187</v>
      </c>
      <c r="J474" t="s">
        <v>916</v>
      </c>
      <c r="K474" t="s">
        <v>1371</v>
      </c>
      <c r="L474" t="s">
        <v>1372</v>
      </c>
      <c r="M474">
        <v>357987</v>
      </c>
      <c r="N474">
        <v>358008</v>
      </c>
      <c r="O474">
        <f t="shared" si="114"/>
        <v>21</v>
      </c>
    </row>
    <row r="475" spans="1:15" x14ac:dyDescent="0.2">
      <c r="A475" s="244">
        <v>3492</v>
      </c>
      <c r="B475" s="258">
        <v>85.37</v>
      </c>
      <c r="C475" s="258">
        <v>23.43</v>
      </c>
      <c r="D475">
        <f t="shared" si="115"/>
        <v>10</v>
      </c>
      <c r="E475">
        <f t="shared" si="116"/>
        <v>2022</v>
      </c>
      <c r="F475" s="256">
        <v>44837</v>
      </c>
      <c r="G475" t="s">
        <v>386</v>
      </c>
      <c r="H475" t="s">
        <v>1082</v>
      </c>
      <c r="I475" t="s">
        <v>1127</v>
      </c>
      <c r="J475" t="s">
        <v>1373</v>
      </c>
      <c r="K475" t="s">
        <v>1374</v>
      </c>
      <c r="L475" t="s">
        <v>478</v>
      </c>
      <c r="M475">
        <v>339086</v>
      </c>
      <c r="N475">
        <v>339232</v>
      </c>
      <c r="O475">
        <f t="shared" si="114"/>
        <v>146</v>
      </c>
    </row>
    <row r="476" spans="1:15" x14ac:dyDescent="0.2">
      <c r="A476" s="244">
        <v>3493</v>
      </c>
      <c r="B476" s="258">
        <v>25.61</v>
      </c>
      <c r="C476" s="258">
        <v>23.43</v>
      </c>
      <c r="D476">
        <f t="shared" si="115"/>
        <v>10</v>
      </c>
      <c r="E476">
        <f t="shared" si="116"/>
        <v>2022</v>
      </c>
      <c r="F476" s="256">
        <v>44837</v>
      </c>
      <c r="G476" t="s">
        <v>386</v>
      </c>
      <c r="H476" t="s">
        <v>387</v>
      </c>
      <c r="I476" t="s">
        <v>991</v>
      </c>
      <c r="J476" t="s">
        <v>970</v>
      </c>
      <c r="K476" t="s">
        <v>1375</v>
      </c>
      <c r="L476" t="s">
        <v>1376</v>
      </c>
      <c r="M476">
        <v>154608</v>
      </c>
      <c r="N476">
        <v>154909</v>
      </c>
      <c r="O476">
        <f t="shared" si="114"/>
        <v>301</v>
      </c>
    </row>
    <row r="477" spans="1:15" x14ac:dyDescent="0.2">
      <c r="A477" s="244" t="s">
        <v>413</v>
      </c>
      <c r="B477" s="258" t="s">
        <v>414</v>
      </c>
      <c r="C477" s="258" t="s">
        <v>414</v>
      </c>
      <c r="D477">
        <f t="shared" si="115"/>
        <v>10</v>
      </c>
      <c r="E477">
        <f t="shared" si="116"/>
        <v>2022</v>
      </c>
      <c r="F477" s="256">
        <v>44838</v>
      </c>
      <c r="G477" t="s">
        <v>386</v>
      </c>
      <c r="H477" t="s">
        <v>1092</v>
      </c>
      <c r="I477" t="s">
        <v>915</v>
      </c>
      <c r="J477" t="s">
        <v>989</v>
      </c>
      <c r="K477" t="s">
        <v>1377</v>
      </c>
      <c r="L477" t="s">
        <v>1213</v>
      </c>
      <c r="M477">
        <v>418953</v>
      </c>
      <c r="N477">
        <v>418977</v>
      </c>
      <c r="O477">
        <f t="shared" si="114"/>
        <v>24</v>
      </c>
    </row>
    <row r="478" spans="1:15" x14ac:dyDescent="0.2">
      <c r="A478" s="244">
        <v>3495</v>
      </c>
      <c r="B478" s="258">
        <v>21.35</v>
      </c>
      <c r="C478" s="258">
        <v>23.43</v>
      </c>
      <c r="D478">
        <f t="shared" si="115"/>
        <v>10</v>
      </c>
      <c r="E478">
        <f t="shared" si="116"/>
        <v>2022</v>
      </c>
      <c r="F478" s="256">
        <v>44838</v>
      </c>
      <c r="G478" t="s">
        <v>386</v>
      </c>
      <c r="H478" t="s">
        <v>455</v>
      </c>
      <c r="I478" t="s">
        <v>1093</v>
      </c>
      <c r="J478" t="s">
        <v>989</v>
      </c>
      <c r="K478" t="s">
        <v>1378</v>
      </c>
      <c r="L478" t="s">
        <v>1379</v>
      </c>
      <c r="M478">
        <v>358008</v>
      </c>
      <c r="N478">
        <v>358055</v>
      </c>
      <c r="O478">
        <f t="shared" si="114"/>
        <v>47</v>
      </c>
    </row>
    <row r="479" spans="1:15" x14ac:dyDescent="0.2">
      <c r="A479" s="244" t="s">
        <v>413</v>
      </c>
      <c r="B479" s="258" t="s">
        <v>414</v>
      </c>
      <c r="C479" s="258" t="s">
        <v>414</v>
      </c>
      <c r="D479">
        <f t="shared" si="115"/>
        <v>10</v>
      </c>
      <c r="E479">
        <f t="shared" si="116"/>
        <v>2022</v>
      </c>
      <c r="F479" s="256">
        <v>44838</v>
      </c>
      <c r="G479" t="s">
        <v>386</v>
      </c>
      <c r="H479" t="s">
        <v>1082</v>
      </c>
      <c r="I479" t="s">
        <v>1216</v>
      </c>
      <c r="J479" t="s">
        <v>1373</v>
      </c>
      <c r="K479" t="s">
        <v>1380</v>
      </c>
      <c r="L479" t="s">
        <v>478</v>
      </c>
      <c r="M479">
        <v>339232</v>
      </c>
      <c r="N479">
        <v>339379</v>
      </c>
      <c r="O479">
        <f t="shared" si="114"/>
        <v>147</v>
      </c>
    </row>
    <row r="480" spans="1:15" x14ac:dyDescent="0.2">
      <c r="A480" s="244">
        <v>3499</v>
      </c>
      <c r="B480" s="258">
        <v>21.34</v>
      </c>
      <c r="C480" s="258">
        <v>23.43</v>
      </c>
      <c r="D480">
        <f t="shared" si="115"/>
        <v>10</v>
      </c>
      <c r="E480">
        <f t="shared" si="116"/>
        <v>2022</v>
      </c>
      <c r="F480" s="256">
        <v>44839</v>
      </c>
      <c r="G480" t="s">
        <v>386</v>
      </c>
      <c r="H480" t="s">
        <v>1092</v>
      </c>
      <c r="I480" t="s">
        <v>1093</v>
      </c>
      <c r="J480" t="s">
        <v>989</v>
      </c>
      <c r="L480" t="s">
        <v>786</v>
      </c>
      <c r="M480">
        <v>418977</v>
      </c>
      <c r="N480">
        <v>418999</v>
      </c>
      <c r="O480">
        <f t="shared" si="114"/>
        <v>22</v>
      </c>
    </row>
    <row r="481" spans="1:15" x14ac:dyDescent="0.2">
      <c r="A481" s="244" t="s">
        <v>413</v>
      </c>
      <c r="B481" s="258" t="s">
        <v>414</v>
      </c>
      <c r="C481" s="258" t="s">
        <v>414</v>
      </c>
      <c r="D481">
        <f t="shared" si="115"/>
        <v>10</v>
      </c>
      <c r="E481">
        <f t="shared" si="116"/>
        <v>2022</v>
      </c>
      <c r="F481" s="256">
        <v>44839</v>
      </c>
      <c r="G481" t="s">
        <v>386</v>
      </c>
      <c r="H481" t="s">
        <v>1092</v>
      </c>
      <c r="I481" t="s">
        <v>1051</v>
      </c>
      <c r="J481" t="s">
        <v>989</v>
      </c>
      <c r="K481" t="s">
        <v>1381</v>
      </c>
      <c r="L481" t="s">
        <v>1190</v>
      </c>
      <c r="M481">
        <v>418999</v>
      </c>
      <c r="N481">
        <v>419018</v>
      </c>
      <c r="O481">
        <f t="shared" si="114"/>
        <v>19</v>
      </c>
    </row>
    <row r="482" spans="1:15" hidden="1" x14ac:dyDescent="0.2">
      <c r="A482" s="244">
        <v>3500</v>
      </c>
      <c r="B482" s="258">
        <v>16.14</v>
      </c>
      <c r="C482" s="258">
        <v>24.79</v>
      </c>
      <c r="D482" s="258"/>
      <c r="E482" s="258"/>
      <c r="F482" s="256">
        <v>44839</v>
      </c>
      <c r="G482" s="262" t="s">
        <v>777</v>
      </c>
      <c r="H482" t="s">
        <v>952</v>
      </c>
      <c r="I482" t="s">
        <v>1187</v>
      </c>
      <c r="J482" t="s">
        <v>1382</v>
      </c>
      <c r="K482" t="s">
        <v>1383</v>
      </c>
      <c r="L482" t="s">
        <v>1384</v>
      </c>
      <c r="M482" t="s">
        <v>1167</v>
      </c>
      <c r="N482" t="s">
        <v>1195</v>
      </c>
      <c r="O482">
        <v>0</v>
      </c>
    </row>
    <row r="483" spans="1:15" x14ac:dyDescent="0.2">
      <c r="A483" s="244" t="s">
        <v>413</v>
      </c>
      <c r="B483" s="258" t="s">
        <v>414</v>
      </c>
      <c r="C483" s="258" t="s">
        <v>414</v>
      </c>
      <c r="D483">
        <f>MONTH(F483)</f>
        <v>10</v>
      </c>
      <c r="E483">
        <f>YEAR(F483)</f>
        <v>2022</v>
      </c>
      <c r="F483" s="256">
        <v>44839</v>
      </c>
      <c r="G483" t="s">
        <v>386</v>
      </c>
      <c r="H483" t="s">
        <v>1338</v>
      </c>
      <c r="I483" t="s">
        <v>1145</v>
      </c>
      <c r="J483" t="s">
        <v>989</v>
      </c>
      <c r="K483" t="s">
        <v>1385</v>
      </c>
      <c r="L483" t="s">
        <v>1340</v>
      </c>
      <c r="M483">
        <v>311202</v>
      </c>
      <c r="N483">
        <v>311213.7</v>
      </c>
      <c r="O483">
        <f>N483-M483</f>
        <v>11.700000000011642</v>
      </c>
    </row>
    <row r="484" spans="1:15" hidden="1" x14ac:dyDescent="0.2">
      <c r="A484" s="244">
        <v>3483</v>
      </c>
      <c r="B484" s="258">
        <v>12.11</v>
      </c>
      <c r="C484" s="258">
        <v>24.79</v>
      </c>
      <c r="D484" s="258"/>
      <c r="E484" s="258"/>
      <c r="F484" s="256">
        <v>44838</v>
      </c>
      <c r="G484" s="262" t="s">
        <v>777</v>
      </c>
      <c r="H484" t="s">
        <v>1386</v>
      </c>
      <c r="I484" t="s">
        <v>779</v>
      </c>
      <c r="J484" t="s">
        <v>1235</v>
      </c>
      <c r="K484" t="s">
        <v>1387</v>
      </c>
      <c r="L484" t="s">
        <v>1388</v>
      </c>
      <c r="M484" t="s">
        <v>1276</v>
      </c>
      <c r="N484" t="s">
        <v>1195</v>
      </c>
      <c r="O484">
        <v>0</v>
      </c>
    </row>
    <row r="485" spans="1:15" x14ac:dyDescent="0.2">
      <c r="A485" s="244">
        <v>3498</v>
      </c>
      <c r="B485" s="258">
        <v>29.864100000000001</v>
      </c>
      <c r="C485" s="258">
        <v>23.44</v>
      </c>
      <c r="D485">
        <f t="shared" ref="D485:D488" si="117">MONTH(F485)</f>
        <v>10</v>
      </c>
      <c r="E485">
        <f t="shared" ref="E485:E488" si="118">YEAR(F485)</f>
        <v>2022</v>
      </c>
      <c r="F485" s="256">
        <v>44839</v>
      </c>
      <c r="G485" t="s">
        <v>386</v>
      </c>
      <c r="H485" t="s">
        <v>395</v>
      </c>
      <c r="I485" t="s">
        <v>1142</v>
      </c>
      <c r="J485" t="s">
        <v>1235</v>
      </c>
      <c r="K485" t="s">
        <v>1389</v>
      </c>
      <c r="L485" t="s">
        <v>1390</v>
      </c>
      <c r="M485">
        <v>234656</v>
      </c>
      <c r="N485">
        <v>234952</v>
      </c>
      <c r="O485">
        <f>N485-M485</f>
        <v>296</v>
      </c>
    </row>
    <row r="486" spans="1:15" x14ac:dyDescent="0.2">
      <c r="A486" s="244">
        <v>3497</v>
      </c>
      <c r="B486" s="258">
        <v>12.81</v>
      </c>
      <c r="C486" s="258">
        <v>23.43</v>
      </c>
      <c r="D486">
        <f t="shared" si="117"/>
        <v>10</v>
      </c>
      <c r="E486">
        <f t="shared" si="118"/>
        <v>2022</v>
      </c>
      <c r="F486" s="256">
        <v>44839</v>
      </c>
      <c r="G486" t="s">
        <v>386</v>
      </c>
      <c r="H486" t="s">
        <v>455</v>
      </c>
      <c r="I486" t="s">
        <v>973</v>
      </c>
      <c r="J486" t="s">
        <v>997</v>
      </c>
      <c r="K486" t="s">
        <v>1391</v>
      </c>
      <c r="L486" t="s">
        <v>1392</v>
      </c>
      <c r="M486">
        <v>358055</v>
      </c>
      <c r="N486">
        <v>358191</v>
      </c>
      <c r="O486">
        <f>N486-M486</f>
        <v>136</v>
      </c>
    </row>
    <row r="487" spans="1:15" x14ac:dyDescent="0.2">
      <c r="A487" s="244" t="s">
        <v>413</v>
      </c>
      <c r="B487" s="258" t="s">
        <v>414</v>
      </c>
      <c r="C487" s="258" t="s">
        <v>414</v>
      </c>
      <c r="D487">
        <f t="shared" si="117"/>
        <v>10</v>
      </c>
      <c r="E487">
        <f t="shared" si="118"/>
        <v>2022</v>
      </c>
      <c r="F487" s="256">
        <v>44839</v>
      </c>
      <c r="G487" t="s">
        <v>386</v>
      </c>
      <c r="H487" t="s">
        <v>1082</v>
      </c>
      <c r="I487" t="s">
        <v>1149</v>
      </c>
      <c r="J487" t="s">
        <v>997</v>
      </c>
      <c r="K487" t="s">
        <v>1393</v>
      </c>
      <c r="L487" t="s">
        <v>478</v>
      </c>
      <c r="M487">
        <v>339379</v>
      </c>
      <c r="N487">
        <v>339522</v>
      </c>
      <c r="O487">
        <f>N487-M487</f>
        <v>143</v>
      </c>
    </row>
    <row r="488" spans="1:15" x14ac:dyDescent="0.2">
      <c r="A488" s="244">
        <v>3496</v>
      </c>
      <c r="B488" s="265">
        <f>400/23.44</f>
        <v>17.064846416382252</v>
      </c>
      <c r="C488" s="258">
        <v>23.44</v>
      </c>
      <c r="D488">
        <f t="shared" si="117"/>
        <v>10</v>
      </c>
      <c r="E488">
        <f t="shared" si="118"/>
        <v>2022</v>
      </c>
      <c r="F488" s="256">
        <v>44839</v>
      </c>
      <c r="G488" t="s">
        <v>386</v>
      </c>
      <c r="H488" t="s">
        <v>387</v>
      </c>
      <c r="I488" t="s">
        <v>985</v>
      </c>
      <c r="J488" t="s">
        <v>970</v>
      </c>
      <c r="K488" t="s">
        <v>1394</v>
      </c>
      <c r="L488" t="s">
        <v>1395</v>
      </c>
      <c r="M488">
        <v>154909</v>
      </c>
      <c r="N488">
        <v>155212</v>
      </c>
      <c r="O488">
        <f>N488-M488</f>
        <v>303</v>
      </c>
    </row>
    <row r="489" spans="1:15" hidden="1" x14ac:dyDescent="0.2">
      <c r="A489" s="244">
        <v>3484</v>
      </c>
      <c r="B489" s="258">
        <v>92.79</v>
      </c>
      <c r="C489" s="258">
        <v>24.79</v>
      </c>
      <c r="D489" s="258"/>
      <c r="E489" s="258"/>
      <c r="F489" s="256">
        <v>44840</v>
      </c>
      <c r="G489" s="262" t="s">
        <v>777</v>
      </c>
      <c r="H489" t="s">
        <v>1386</v>
      </c>
      <c r="I489" t="s">
        <v>779</v>
      </c>
      <c r="J489" t="s">
        <v>1235</v>
      </c>
      <c r="K489" t="s">
        <v>1387</v>
      </c>
      <c r="L489" t="s">
        <v>1388</v>
      </c>
      <c r="M489" t="s">
        <v>1167</v>
      </c>
      <c r="N489" t="s">
        <v>1195</v>
      </c>
      <c r="O489">
        <v>0</v>
      </c>
    </row>
    <row r="490" spans="1:15" x14ac:dyDescent="0.2">
      <c r="A490" s="244" t="s">
        <v>413</v>
      </c>
      <c r="B490" s="258" t="s">
        <v>414</v>
      </c>
      <c r="C490" s="258" t="s">
        <v>414</v>
      </c>
      <c r="D490">
        <f t="shared" ref="D490:D506" si="119">MONTH(F490)</f>
        <v>10</v>
      </c>
      <c r="E490">
        <f t="shared" ref="E490:E506" si="120">YEAR(F490)</f>
        <v>2022</v>
      </c>
      <c r="F490" s="256">
        <v>44840</v>
      </c>
      <c r="G490" t="s">
        <v>386</v>
      </c>
      <c r="H490" t="s">
        <v>1082</v>
      </c>
      <c r="I490" t="s">
        <v>1157</v>
      </c>
      <c r="J490" t="s">
        <v>1085</v>
      </c>
      <c r="K490" t="s">
        <v>1396</v>
      </c>
      <c r="L490" t="s">
        <v>478</v>
      </c>
      <c r="M490">
        <v>339522</v>
      </c>
      <c r="N490">
        <v>339665</v>
      </c>
      <c r="O490">
        <f t="shared" ref="O490:O498" si="121">N490-M490</f>
        <v>143</v>
      </c>
    </row>
    <row r="491" spans="1:15" x14ac:dyDescent="0.2">
      <c r="A491" s="244" t="s">
        <v>413</v>
      </c>
      <c r="B491" s="258" t="s">
        <v>414</v>
      </c>
      <c r="C491" s="258" t="s">
        <v>414</v>
      </c>
      <c r="D491">
        <f t="shared" si="119"/>
        <v>10</v>
      </c>
      <c r="E491">
        <f t="shared" si="120"/>
        <v>2022</v>
      </c>
      <c r="F491" s="256">
        <v>44841</v>
      </c>
      <c r="G491" t="s">
        <v>386</v>
      </c>
      <c r="H491" t="s">
        <v>482</v>
      </c>
      <c r="I491" t="s">
        <v>1145</v>
      </c>
      <c r="J491" t="s">
        <v>989</v>
      </c>
      <c r="L491" t="s">
        <v>1397</v>
      </c>
      <c r="M491">
        <v>311213</v>
      </c>
      <c r="N491">
        <v>311225</v>
      </c>
      <c r="O491">
        <f t="shared" si="121"/>
        <v>12</v>
      </c>
    </row>
    <row r="492" spans="1:15" x14ac:dyDescent="0.2">
      <c r="A492" s="244">
        <v>3202</v>
      </c>
      <c r="B492">
        <v>12.81</v>
      </c>
      <c r="C492" s="258">
        <v>23.43</v>
      </c>
      <c r="D492">
        <f t="shared" si="119"/>
        <v>10</v>
      </c>
      <c r="E492">
        <f t="shared" si="120"/>
        <v>2022</v>
      </c>
      <c r="F492" s="256">
        <v>44841</v>
      </c>
      <c r="G492" t="s">
        <v>386</v>
      </c>
      <c r="H492" t="s">
        <v>486</v>
      </c>
      <c r="I492" t="s">
        <v>1093</v>
      </c>
      <c r="J492" t="s">
        <v>989</v>
      </c>
      <c r="L492" t="s">
        <v>1166</v>
      </c>
      <c r="M492">
        <v>0</v>
      </c>
      <c r="N492">
        <v>0</v>
      </c>
      <c r="O492">
        <f t="shared" si="121"/>
        <v>0</v>
      </c>
    </row>
    <row r="493" spans="1:15" x14ac:dyDescent="0.2">
      <c r="A493" s="244">
        <v>3482</v>
      </c>
      <c r="B493" s="258">
        <v>17.079999999999998</v>
      </c>
      <c r="C493" s="258">
        <v>23.43</v>
      </c>
      <c r="D493">
        <f t="shared" si="119"/>
        <v>10</v>
      </c>
      <c r="E493">
        <f t="shared" si="120"/>
        <v>2022</v>
      </c>
      <c r="F493" s="256">
        <v>44841</v>
      </c>
      <c r="G493" t="s">
        <v>386</v>
      </c>
      <c r="H493" t="s">
        <v>445</v>
      </c>
      <c r="I493" t="s">
        <v>1232</v>
      </c>
      <c r="J493" t="s">
        <v>1085</v>
      </c>
      <c r="K493" t="s">
        <v>1398</v>
      </c>
      <c r="L493" t="s">
        <v>478</v>
      </c>
      <c r="M493">
        <v>234952</v>
      </c>
      <c r="N493">
        <v>235096</v>
      </c>
      <c r="O493">
        <f t="shared" si="121"/>
        <v>144</v>
      </c>
    </row>
    <row r="494" spans="1:15" x14ac:dyDescent="0.2">
      <c r="A494" s="244" t="s">
        <v>413</v>
      </c>
      <c r="B494" s="258" t="s">
        <v>414</v>
      </c>
      <c r="C494" s="258" t="s">
        <v>414</v>
      </c>
      <c r="D494">
        <f t="shared" si="119"/>
        <v>10</v>
      </c>
      <c r="E494">
        <f t="shared" si="120"/>
        <v>2022</v>
      </c>
      <c r="F494" s="256">
        <v>44841</v>
      </c>
      <c r="G494" t="s">
        <v>386</v>
      </c>
      <c r="H494" t="s">
        <v>455</v>
      </c>
      <c r="I494" t="s">
        <v>1093</v>
      </c>
      <c r="J494" t="s">
        <v>989</v>
      </c>
      <c r="K494" t="s">
        <v>1399</v>
      </c>
      <c r="L494" t="s">
        <v>786</v>
      </c>
      <c r="M494">
        <v>358191</v>
      </c>
      <c r="N494">
        <v>358211</v>
      </c>
      <c r="O494">
        <f t="shared" si="121"/>
        <v>20</v>
      </c>
    </row>
    <row r="495" spans="1:15" x14ac:dyDescent="0.2">
      <c r="A495" s="244" t="s">
        <v>413</v>
      </c>
      <c r="B495" s="258" t="s">
        <v>414</v>
      </c>
      <c r="C495" s="258" t="s">
        <v>414</v>
      </c>
      <c r="D495">
        <f t="shared" si="119"/>
        <v>10</v>
      </c>
      <c r="E495">
        <f t="shared" si="120"/>
        <v>2022</v>
      </c>
      <c r="F495" s="256">
        <v>44841</v>
      </c>
      <c r="G495" t="s">
        <v>386</v>
      </c>
      <c r="H495" t="s">
        <v>455</v>
      </c>
      <c r="I495" t="s">
        <v>429</v>
      </c>
      <c r="J495" t="s">
        <v>989</v>
      </c>
      <c r="K495" t="s">
        <v>1400</v>
      </c>
      <c r="L495" t="s">
        <v>1190</v>
      </c>
      <c r="M495">
        <v>358211</v>
      </c>
      <c r="N495">
        <v>358230</v>
      </c>
      <c r="O495">
        <f t="shared" si="121"/>
        <v>19</v>
      </c>
    </row>
    <row r="496" spans="1:15" x14ac:dyDescent="0.2">
      <c r="A496" s="244">
        <v>3494</v>
      </c>
      <c r="B496" s="258">
        <v>25.97</v>
      </c>
      <c r="C496" s="258">
        <v>23.12</v>
      </c>
      <c r="D496">
        <f t="shared" si="119"/>
        <v>10</v>
      </c>
      <c r="E496">
        <f t="shared" si="120"/>
        <v>2022</v>
      </c>
      <c r="F496" s="256">
        <v>44841</v>
      </c>
      <c r="G496" t="s">
        <v>386</v>
      </c>
      <c r="H496" t="s">
        <v>387</v>
      </c>
      <c r="I496" t="s">
        <v>1401</v>
      </c>
      <c r="J496" t="s">
        <v>970</v>
      </c>
      <c r="K496" t="s">
        <v>1402</v>
      </c>
      <c r="L496" t="s">
        <v>1403</v>
      </c>
      <c r="M496">
        <v>155212</v>
      </c>
      <c r="N496">
        <v>155501</v>
      </c>
      <c r="O496">
        <f t="shared" si="121"/>
        <v>289</v>
      </c>
    </row>
    <row r="497" spans="1:15" x14ac:dyDescent="0.2">
      <c r="A497" s="244">
        <v>3211</v>
      </c>
      <c r="B497" s="258">
        <v>29.88</v>
      </c>
      <c r="C497" s="258">
        <v>23.43</v>
      </c>
      <c r="D497">
        <f t="shared" si="119"/>
        <v>10</v>
      </c>
      <c r="E497">
        <f t="shared" si="120"/>
        <v>2022</v>
      </c>
      <c r="F497" s="256">
        <v>44842</v>
      </c>
      <c r="G497" t="s">
        <v>386</v>
      </c>
      <c r="H497" t="s">
        <v>395</v>
      </c>
      <c r="I497" t="s">
        <v>1011</v>
      </c>
      <c r="J497" t="s">
        <v>970</v>
      </c>
      <c r="K497" t="s">
        <v>1404</v>
      </c>
      <c r="L497" t="s">
        <v>1405</v>
      </c>
      <c r="M497">
        <v>235096</v>
      </c>
      <c r="N497">
        <v>235429</v>
      </c>
      <c r="O497">
        <f t="shared" si="121"/>
        <v>333</v>
      </c>
    </row>
    <row r="498" spans="1:15" x14ac:dyDescent="0.2">
      <c r="A498" s="244">
        <v>3204</v>
      </c>
      <c r="B498" s="258">
        <v>21.34</v>
      </c>
      <c r="C498" s="258">
        <v>23.43</v>
      </c>
      <c r="D498">
        <f t="shared" si="119"/>
        <v>10</v>
      </c>
      <c r="E498">
        <f t="shared" si="120"/>
        <v>2022</v>
      </c>
      <c r="F498" s="256">
        <v>44844</v>
      </c>
      <c r="G498" t="s">
        <v>386</v>
      </c>
      <c r="H498" t="s">
        <v>1082</v>
      </c>
      <c r="I498" t="s">
        <v>1406</v>
      </c>
      <c r="J498" t="s">
        <v>916</v>
      </c>
      <c r="K498" t="s">
        <v>1407</v>
      </c>
      <c r="L498" t="s">
        <v>1408</v>
      </c>
      <c r="M498">
        <v>339735</v>
      </c>
      <c r="N498">
        <v>339875</v>
      </c>
      <c r="O498">
        <f t="shared" si="121"/>
        <v>140</v>
      </c>
    </row>
    <row r="499" spans="1:15" x14ac:dyDescent="0.2">
      <c r="A499" s="244">
        <v>3205</v>
      </c>
      <c r="B499" s="258">
        <v>85.37</v>
      </c>
      <c r="C499" s="258">
        <v>23.43</v>
      </c>
      <c r="D499">
        <f t="shared" si="119"/>
        <v>10</v>
      </c>
      <c r="E499">
        <f t="shared" si="120"/>
        <v>2022</v>
      </c>
      <c r="F499" s="256">
        <v>44844</v>
      </c>
      <c r="G499" t="s">
        <v>386</v>
      </c>
      <c r="H499" t="s">
        <v>1082</v>
      </c>
      <c r="I499" t="s">
        <v>1341</v>
      </c>
      <c r="J499" t="s">
        <v>997</v>
      </c>
      <c r="L499" t="s">
        <v>478</v>
      </c>
      <c r="M499">
        <v>339665</v>
      </c>
      <c r="N499">
        <v>339735</v>
      </c>
      <c r="O499">
        <f>N499-M499+S499</f>
        <v>70</v>
      </c>
    </row>
    <row r="500" spans="1:15" x14ac:dyDescent="0.2">
      <c r="A500" s="244" t="s">
        <v>413</v>
      </c>
      <c r="B500" s="258" t="s">
        <v>414</v>
      </c>
      <c r="C500" s="258" t="s">
        <v>414</v>
      </c>
      <c r="D500">
        <f t="shared" si="119"/>
        <v>10</v>
      </c>
      <c r="E500">
        <f t="shared" si="120"/>
        <v>2022</v>
      </c>
      <c r="F500" s="256">
        <v>44844</v>
      </c>
      <c r="G500" t="s">
        <v>386</v>
      </c>
      <c r="H500" t="s">
        <v>387</v>
      </c>
      <c r="I500" t="s">
        <v>985</v>
      </c>
      <c r="J500" t="s">
        <v>1068</v>
      </c>
      <c r="K500" t="s">
        <v>1409</v>
      </c>
      <c r="L500" t="s">
        <v>1410</v>
      </c>
      <c r="M500">
        <v>155501</v>
      </c>
      <c r="N500">
        <v>155676</v>
      </c>
      <c r="O500">
        <f>N500-M500+S500</f>
        <v>175</v>
      </c>
    </row>
    <row r="501" spans="1:15" x14ac:dyDescent="0.2">
      <c r="A501" s="244" t="s">
        <v>413</v>
      </c>
      <c r="B501" s="258" t="s">
        <v>414</v>
      </c>
      <c r="C501" s="258" t="s">
        <v>414</v>
      </c>
      <c r="D501">
        <f t="shared" si="119"/>
        <v>10</v>
      </c>
      <c r="E501">
        <f t="shared" si="120"/>
        <v>2022</v>
      </c>
      <c r="F501" s="256">
        <v>44845</v>
      </c>
      <c r="G501" t="s">
        <v>386</v>
      </c>
      <c r="H501" t="s">
        <v>1092</v>
      </c>
      <c r="I501" t="s">
        <v>915</v>
      </c>
      <c r="J501" t="s">
        <v>1411</v>
      </c>
      <c r="K501" t="s">
        <v>1412</v>
      </c>
      <c r="L501" t="s">
        <v>1213</v>
      </c>
      <c r="M501">
        <v>419018</v>
      </c>
      <c r="N501">
        <v>419042</v>
      </c>
      <c r="O501">
        <f t="shared" ref="O501:O506" si="122">N501-M501</f>
        <v>24</v>
      </c>
    </row>
    <row r="502" spans="1:15" x14ac:dyDescent="0.2">
      <c r="A502" s="244" t="s">
        <v>413</v>
      </c>
      <c r="B502" s="258" t="s">
        <v>414</v>
      </c>
      <c r="C502" s="258" t="s">
        <v>414</v>
      </c>
      <c r="D502">
        <f t="shared" si="119"/>
        <v>10</v>
      </c>
      <c r="E502">
        <f t="shared" si="120"/>
        <v>2022</v>
      </c>
      <c r="F502" s="256">
        <v>44845</v>
      </c>
      <c r="G502" t="s">
        <v>386</v>
      </c>
      <c r="H502" t="s">
        <v>1092</v>
      </c>
      <c r="I502" t="s">
        <v>1051</v>
      </c>
      <c r="J502" t="s">
        <v>1411</v>
      </c>
      <c r="L502" t="s">
        <v>1413</v>
      </c>
      <c r="M502">
        <v>419042</v>
      </c>
      <c r="O502">
        <f t="shared" si="122"/>
        <v>-419042</v>
      </c>
    </row>
    <row r="503" spans="1:15" x14ac:dyDescent="0.2">
      <c r="A503" s="244">
        <v>3212</v>
      </c>
      <c r="B503" s="258">
        <v>29.88</v>
      </c>
      <c r="C503" s="258">
        <v>23.43</v>
      </c>
      <c r="D503">
        <f t="shared" si="119"/>
        <v>10</v>
      </c>
      <c r="E503">
        <f t="shared" si="120"/>
        <v>2022</v>
      </c>
      <c r="F503" s="256">
        <v>44845</v>
      </c>
      <c r="G503" t="s">
        <v>386</v>
      </c>
      <c r="H503" t="s">
        <v>395</v>
      </c>
      <c r="I503" t="s">
        <v>1142</v>
      </c>
      <c r="J503" t="s">
        <v>1235</v>
      </c>
      <c r="K503" t="s">
        <v>1414</v>
      </c>
      <c r="L503" t="s">
        <v>1415</v>
      </c>
      <c r="M503">
        <v>235429</v>
      </c>
      <c r="N503">
        <v>235429</v>
      </c>
      <c r="O503">
        <f t="shared" si="122"/>
        <v>0</v>
      </c>
    </row>
    <row r="504" spans="1:15" x14ac:dyDescent="0.2">
      <c r="A504" s="244" t="s">
        <v>413</v>
      </c>
      <c r="B504" s="258" t="s">
        <v>414</v>
      </c>
      <c r="C504" s="258" t="s">
        <v>414</v>
      </c>
      <c r="D504">
        <f t="shared" si="119"/>
        <v>10</v>
      </c>
      <c r="E504">
        <f t="shared" si="120"/>
        <v>2022</v>
      </c>
      <c r="F504" s="256">
        <v>44845</v>
      </c>
      <c r="G504" t="s">
        <v>386</v>
      </c>
      <c r="H504" t="s">
        <v>455</v>
      </c>
      <c r="I504" t="s">
        <v>1093</v>
      </c>
      <c r="J504" t="s">
        <v>1411</v>
      </c>
      <c r="L504" t="s">
        <v>1416</v>
      </c>
      <c r="M504">
        <v>358230</v>
      </c>
      <c r="N504">
        <v>358259</v>
      </c>
      <c r="O504">
        <f t="shared" si="122"/>
        <v>29</v>
      </c>
    </row>
    <row r="505" spans="1:15" x14ac:dyDescent="0.2">
      <c r="A505" s="244" t="s">
        <v>413</v>
      </c>
      <c r="B505" s="258" t="s">
        <v>414</v>
      </c>
      <c r="C505" s="258" t="s">
        <v>414</v>
      </c>
      <c r="D505">
        <f t="shared" si="119"/>
        <v>10</v>
      </c>
      <c r="E505">
        <f t="shared" si="120"/>
        <v>2022</v>
      </c>
      <c r="F505" s="256">
        <v>44845</v>
      </c>
      <c r="G505" t="s">
        <v>386</v>
      </c>
      <c r="H505" t="s">
        <v>1082</v>
      </c>
      <c r="I505" t="s">
        <v>1216</v>
      </c>
      <c r="J505" t="s">
        <v>997</v>
      </c>
      <c r="K505" t="s">
        <v>1417</v>
      </c>
      <c r="L505" t="s">
        <v>478</v>
      </c>
      <c r="M505">
        <v>339943</v>
      </c>
      <c r="N505">
        <v>340076</v>
      </c>
      <c r="O505">
        <f t="shared" si="122"/>
        <v>133</v>
      </c>
    </row>
    <row r="506" spans="1:15" x14ac:dyDescent="0.2">
      <c r="A506" s="244">
        <v>3203</v>
      </c>
      <c r="B506" s="258">
        <v>21.331</v>
      </c>
      <c r="C506" s="258">
        <v>23.44</v>
      </c>
      <c r="D506">
        <f t="shared" si="119"/>
        <v>10</v>
      </c>
      <c r="E506">
        <f t="shared" si="120"/>
        <v>2022</v>
      </c>
      <c r="F506" s="256">
        <v>44845</v>
      </c>
      <c r="G506" t="s">
        <v>386</v>
      </c>
      <c r="H506" t="s">
        <v>387</v>
      </c>
      <c r="I506" t="s">
        <v>985</v>
      </c>
      <c r="J506" t="s">
        <v>1235</v>
      </c>
      <c r="K506" t="s">
        <v>1418</v>
      </c>
      <c r="L506" t="s">
        <v>1415</v>
      </c>
      <c r="M506">
        <v>155676</v>
      </c>
      <c r="N506">
        <v>155979</v>
      </c>
      <c r="O506">
        <f t="shared" si="122"/>
        <v>303</v>
      </c>
    </row>
    <row r="507" spans="1:15" hidden="1" x14ac:dyDescent="0.2">
      <c r="A507" s="244">
        <v>3209</v>
      </c>
      <c r="B507" s="258">
        <v>80.680000000000007</v>
      </c>
      <c r="C507" s="258">
        <v>24.79</v>
      </c>
      <c r="D507" s="258"/>
      <c r="E507" s="258"/>
      <c r="F507" s="256">
        <v>44846</v>
      </c>
      <c r="G507" s="262" t="s">
        <v>777</v>
      </c>
      <c r="H507" t="s">
        <v>952</v>
      </c>
      <c r="I507" t="s">
        <v>779</v>
      </c>
      <c r="J507" t="s">
        <v>997</v>
      </c>
      <c r="K507" t="s">
        <v>1419</v>
      </c>
      <c r="L507" t="s">
        <v>1420</v>
      </c>
      <c r="M507" s="281" t="s">
        <v>1276</v>
      </c>
      <c r="N507" s="281" t="s">
        <v>1195</v>
      </c>
      <c r="O507">
        <v>0</v>
      </c>
    </row>
    <row r="508" spans="1:15" hidden="1" x14ac:dyDescent="0.2">
      <c r="A508" s="244">
        <v>3208</v>
      </c>
      <c r="B508" s="258">
        <v>80.680000000000007</v>
      </c>
      <c r="C508" s="258">
        <v>24.79</v>
      </c>
      <c r="D508" s="258"/>
      <c r="E508" s="258"/>
      <c r="F508" s="256">
        <v>44846</v>
      </c>
      <c r="G508" s="262" t="s">
        <v>777</v>
      </c>
      <c r="H508" t="s">
        <v>1273</v>
      </c>
      <c r="I508" t="s">
        <v>1187</v>
      </c>
      <c r="J508" t="s">
        <v>997</v>
      </c>
      <c r="L508" t="s">
        <v>1420</v>
      </c>
      <c r="M508" s="281" t="s">
        <v>1276</v>
      </c>
      <c r="N508" s="281" t="s">
        <v>1195</v>
      </c>
      <c r="O508">
        <v>0</v>
      </c>
    </row>
    <row r="509" spans="1:15" x14ac:dyDescent="0.2">
      <c r="A509" s="244">
        <v>3216</v>
      </c>
      <c r="B509" s="258">
        <v>12.82</v>
      </c>
      <c r="C509" s="258">
        <v>23.43</v>
      </c>
      <c r="D509">
        <f>MONTH(F509)</f>
        <v>10</v>
      </c>
      <c r="E509">
        <f>YEAR(F509)</f>
        <v>2022</v>
      </c>
      <c r="F509" s="256">
        <v>44846</v>
      </c>
      <c r="G509" t="s">
        <v>386</v>
      </c>
      <c r="H509" t="s">
        <v>445</v>
      </c>
      <c r="I509" t="s">
        <v>1201</v>
      </c>
      <c r="J509" t="s">
        <v>1411</v>
      </c>
      <c r="K509" t="s">
        <v>1421</v>
      </c>
      <c r="L509" t="s">
        <v>1422</v>
      </c>
      <c r="M509">
        <v>235429</v>
      </c>
      <c r="N509">
        <v>235493</v>
      </c>
      <c r="O509">
        <f>N509-M509</f>
        <v>64</v>
      </c>
    </row>
    <row r="510" spans="1:15" hidden="1" x14ac:dyDescent="0.2">
      <c r="A510" s="244">
        <v>3207</v>
      </c>
      <c r="B510" s="258">
        <v>20.170000000000002</v>
      </c>
      <c r="C510" s="258">
        <v>24.79</v>
      </c>
      <c r="D510" s="258"/>
      <c r="E510" s="258"/>
      <c r="F510" s="256">
        <v>44846</v>
      </c>
      <c r="G510" s="262" t="s">
        <v>777</v>
      </c>
      <c r="H510" t="s">
        <v>575</v>
      </c>
      <c r="I510" t="s">
        <v>1423</v>
      </c>
      <c r="J510" t="s">
        <v>1411</v>
      </c>
      <c r="L510" t="s">
        <v>1424</v>
      </c>
      <c r="M510">
        <v>0</v>
      </c>
      <c r="N510">
        <v>0</v>
      </c>
      <c r="O510">
        <f>N510-M510</f>
        <v>0</v>
      </c>
    </row>
    <row r="511" spans="1:15" x14ac:dyDescent="0.2">
      <c r="A511" s="244">
        <v>3214</v>
      </c>
      <c r="B511" s="258">
        <v>21.36</v>
      </c>
      <c r="C511" s="258">
        <v>23.43</v>
      </c>
      <c r="D511">
        <f t="shared" ref="D511:D512" si="123">MONTH(F511)</f>
        <v>10</v>
      </c>
      <c r="E511">
        <f t="shared" ref="E511:E512" si="124">YEAR(F511)</f>
        <v>2022</v>
      </c>
      <c r="F511" s="256">
        <v>44846</v>
      </c>
      <c r="G511" t="s">
        <v>386</v>
      </c>
      <c r="H511" t="s">
        <v>387</v>
      </c>
      <c r="I511" t="s">
        <v>1123</v>
      </c>
      <c r="J511" t="s">
        <v>970</v>
      </c>
      <c r="K511" t="s">
        <v>1425</v>
      </c>
      <c r="L511" t="s">
        <v>1426</v>
      </c>
      <c r="M511">
        <v>155979</v>
      </c>
      <c r="N511">
        <v>156266</v>
      </c>
      <c r="O511">
        <f>N511-M511</f>
        <v>287</v>
      </c>
    </row>
    <row r="512" spans="1:15" x14ac:dyDescent="0.2">
      <c r="A512" s="244" t="s">
        <v>413</v>
      </c>
      <c r="B512" s="258" t="s">
        <v>414</v>
      </c>
      <c r="C512" s="258" t="s">
        <v>414</v>
      </c>
      <c r="D512">
        <f t="shared" si="123"/>
        <v>10</v>
      </c>
      <c r="E512">
        <f t="shared" si="124"/>
        <v>2022</v>
      </c>
      <c r="F512" s="256">
        <v>44847</v>
      </c>
      <c r="G512" t="s">
        <v>386</v>
      </c>
      <c r="H512" t="s">
        <v>1092</v>
      </c>
      <c r="I512" t="s">
        <v>1187</v>
      </c>
      <c r="J512" t="s">
        <v>1411</v>
      </c>
      <c r="K512" t="s">
        <v>1427</v>
      </c>
      <c r="L512" t="s">
        <v>1428</v>
      </c>
      <c r="M512">
        <v>419061</v>
      </c>
      <c r="N512">
        <v>419108</v>
      </c>
      <c r="O512">
        <f>N512-M512</f>
        <v>47</v>
      </c>
    </row>
    <row r="513" spans="1:15" hidden="1" x14ac:dyDescent="0.2">
      <c r="A513" s="244">
        <v>3217</v>
      </c>
      <c r="B513" s="258">
        <v>20.170000000000002</v>
      </c>
      <c r="C513" s="258">
        <v>24.79</v>
      </c>
      <c r="D513" s="258"/>
      <c r="E513" s="258"/>
      <c r="F513" s="256">
        <v>44847</v>
      </c>
      <c r="G513" s="262" t="s">
        <v>777</v>
      </c>
      <c r="H513" t="s">
        <v>952</v>
      </c>
      <c r="I513" t="s">
        <v>1187</v>
      </c>
      <c r="J513" t="s">
        <v>1411</v>
      </c>
      <c r="K513" t="s">
        <v>1427</v>
      </c>
      <c r="L513" t="s">
        <v>1429</v>
      </c>
      <c r="M513" t="s">
        <v>1167</v>
      </c>
      <c r="N513" t="s">
        <v>1195</v>
      </c>
      <c r="O513">
        <v>0</v>
      </c>
    </row>
    <row r="514" spans="1:15" hidden="1" x14ac:dyDescent="0.2">
      <c r="A514" s="244">
        <v>3210</v>
      </c>
      <c r="B514" s="258">
        <v>80.680000000000007</v>
      </c>
      <c r="C514" s="258">
        <v>24.79</v>
      </c>
      <c r="D514" s="258"/>
      <c r="E514" s="258"/>
      <c r="F514" s="256">
        <v>44847</v>
      </c>
      <c r="G514" s="262" t="s">
        <v>777</v>
      </c>
      <c r="H514" t="s">
        <v>1273</v>
      </c>
      <c r="I514" t="s">
        <v>779</v>
      </c>
      <c r="J514" t="s">
        <v>997</v>
      </c>
      <c r="K514" t="s">
        <v>1430</v>
      </c>
      <c r="L514" t="s">
        <v>1431</v>
      </c>
      <c r="M514" t="s">
        <v>1167</v>
      </c>
      <c r="N514" t="s">
        <v>1195</v>
      </c>
      <c r="O514">
        <v>0</v>
      </c>
    </row>
    <row r="515" spans="1:15" hidden="1" x14ac:dyDescent="0.2">
      <c r="A515" s="244">
        <v>3218</v>
      </c>
      <c r="B515" s="258">
        <v>4.04</v>
      </c>
      <c r="C515" s="258">
        <v>24.79</v>
      </c>
      <c r="D515" s="258"/>
      <c r="E515" s="258"/>
      <c r="F515" s="256">
        <v>44847</v>
      </c>
      <c r="G515" s="262" t="s">
        <v>777</v>
      </c>
      <c r="H515" t="s">
        <v>1432</v>
      </c>
      <c r="I515" t="s">
        <v>1093</v>
      </c>
      <c r="J515" t="s">
        <v>916</v>
      </c>
      <c r="L515" t="s">
        <v>1433</v>
      </c>
      <c r="M515">
        <v>0</v>
      </c>
      <c r="N515">
        <v>0</v>
      </c>
      <c r="O515">
        <v>0</v>
      </c>
    </row>
    <row r="516" spans="1:15" x14ac:dyDescent="0.2">
      <c r="A516" s="244">
        <v>3213</v>
      </c>
      <c r="B516" s="258">
        <v>25.61</v>
      </c>
      <c r="C516" s="258">
        <v>23.43</v>
      </c>
      <c r="D516">
        <f>MONTH(F516)</f>
        <v>10</v>
      </c>
      <c r="E516">
        <f>YEAR(F516)</f>
        <v>2022</v>
      </c>
      <c r="F516" s="256">
        <v>44847</v>
      </c>
      <c r="G516" t="s">
        <v>386</v>
      </c>
      <c r="H516" t="s">
        <v>387</v>
      </c>
      <c r="I516" t="s">
        <v>1434</v>
      </c>
      <c r="J516" t="s">
        <v>1235</v>
      </c>
      <c r="K516" t="s">
        <v>1435</v>
      </c>
      <c r="L516" t="s">
        <v>1436</v>
      </c>
      <c r="M516">
        <v>156266</v>
      </c>
      <c r="N516">
        <v>156569</v>
      </c>
      <c r="O516">
        <f>N516-M516</f>
        <v>303</v>
      </c>
    </row>
    <row r="517" spans="1:15" hidden="1" x14ac:dyDescent="0.2">
      <c r="A517" s="244">
        <v>3215</v>
      </c>
      <c r="B517" s="258">
        <v>80.680000000000007</v>
      </c>
      <c r="C517" s="258">
        <v>24.79</v>
      </c>
      <c r="D517" s="258"/>
      <c r="E517" s="258"/>
      <c r="F517" s="256">
        <v>44848</v>
      </c>
      <c r="G517" s="262" t="s">
        <v>777</v>
      </c>
      <c r="H517" t="s">
        <v>1273</v>
      </c>
      <c r="I517" t="s">
        <v>779</v>
      </c>
      <c r="J517" t="s">
        <v>997</v>
      </c>
      <c r="K517" t="s">
        <v>1437</v>
      </c>
      <c r="L517" t="s">
        <v>1438</v>
      </c>
      <c r="M517" t="s">
        <v>1276</v>
      </c>
      <c r="N517" t="s">
        <v>1195</v>
      </c>
      <c r="O517">
        <v>0</v>
      </c>
    </row>
    <row r="518" spans="1:15" x14ac:dyDescent="0.2">
      <c r="A518" s="244">
        <v>3219</v>
      </c>
      <c r="B518" s="258">
        <v>25.597999999999999</v>
      </c>
      <c r="C518" s="258">
        <v>23.44</v>
      </c>
      <c r="D518">
        <f t="shared" ref="D518:D541" si="125">MONTH(F518)</f>
        <v>10</v>
      </c>
      <c r="E518">
        <f t="shared" ref="E518:E541" si="126">YEAR(F518)</f>
        <v>2022</v>
      </c>
      <c r="F518" s="256">
        <v>44848</v>
      </c>
      <c r="G518" t="s">
        <v>386</v>
      </c>
      <c r="H518" t="s">
        <v>387</v>
      </c>
      <c r="I518" t="s">
        <v>985</v>
      </c>
      <c r="J518" t="s">
        <v>1038</v>
      </c>
      <c r="K518" t="s">
        <v>1439</v>
      </c>
      <c r="L518" t="s">
        <v>1440</v>
      </c>
      <c r="M518">
        <v>156569</v>
      </c>
      <c r="N518">
        <v>156896</v>
      </c>
      <c r="O518">
        <f>N518-M518</f>
        <v>327</v>
      </c>
    </row>
    <row r="519" spans="1:15" x14ac:dyDescent="0.2">
      <c r="A519" s="244">
        <v>3220</v>
      </c>
      <c r="B519" s="258">
        <v>12.81</v>
      </c>
      <c r="C519" s="258">
        <v>23.43</v>
      </c>
      <c r="D519">
        <f t="shared" si="125"/>
        <v>10</v>
      </c>
      <c r="E519">
        <f t="shared" si="126"/>
        <v>2022</v>
      </c>
      <c r="F519" s="256">
        <v>44848</v>
      </c>
      <c r="G519" t="s">
        <v>386</v>
      </c>
      <c r="H519" t="s">
        <v>1338</v>
      </c>
      <c r="I519" t="s">
        <v>1145</v>
      </c>
      <c r="J519" t="s">
        <v>989</v>
      </c>
      <c r="K519" t="s">
        <v>1441</v>
      </c>
      <c r="L519" t="s">
        <v>1442</v>
      </c>
      <c r="M519">
        <v>311225</v>
      </c>
      <c r="N519">
        <v>311246</v>
      </c>
      <c r="O519">
        <f>N519-M519</f>
        <v>21</v>
      </c>
    </row>
    <row r="520" spans="1:15" x14ac:dyDescent="0.2">
      <c r="A520" s="244" t="s">
        <v>413</v>
      </c>
      <c r="B520" s="258" t="s">
        <v>414</v>
      </c>
      <c r="C520" s="258" t="s">
        <v>414</v>
      </c>
      <c r="D520">
        <f t="shared" si="125"/>
        <v>10</v>
      </c>
      <c r="E520">
        <f t="shared" si="126"/>
        <v>2022</v>
      </c>
      <c r="F520" s="256">
        <v>44848</v>
      </c>
      <c r="G520" t="s">
        <v>386</v>
      </c>
      <c r="H520" t="s">
        <v>1092</v>
      </c>
      <c r="I520" t="s">
        <v>915</v>
      </c>
      <c r="J520" t="s">
        <v>1411</v>
      </c>
      <c r="K520" t="s">
        <v>1443</v>
      </c>
      <c r="L520" t="s">
        <v>1213</v>
      </c>
      <c r="M520">
        <v>419108</v>
      </c>
      <c r="N520">
        <v>419131</v>
      </c>
      <c r="O520">
        <f>N520-M520</f>
        <v>23</v>
      </c>
    </row>
    <row r="521" spans="1:15" x14ac:dyDescent="0.2">
      <c r="A521" s="244" t="s">
        <v>413</v>
      </c>
      <c r="B521" s="258" t="s">
        <v>414</v>
      </c>
      <c r="C521" s="258" t="s">
        <v>414</v>
      </c>
      <c r="D521">
        <f t="shared" si="125"/>
        <v>10</v>
      </c>
      <c r="E521">
        <f t="shared" si="126"/>
        <v>2022</v>
      </c>
      <c r="F521" s="256">
        <v>44848</v>
      </c>
      <c r="G521" t="s">
        <v>386</v>
      </c>
      <c r="H521" t="s">
        <v>455</v>
      </c>
      <c r="I521" t="s">
        <v>1051</v>
      </c>
      <c r="J521" t="s">
        <v>1411</v>
      </c>
      <c r="K521" t="s">
        <v>1444</v>
      </c>
      <c r="L521" t="s">
        <v>1190</v>
      </c>
      <c r="M521">
        <v>358259</v>
      </c>
      <c r="N521">
        <v>358278</v>
      </c>
      <c r="O521">
        <f>N521-M521</f>
        <v>19</v>
      </c>
    </row>
    <row r="522" spans="1:15" x14ac:dyDescent="0.2">
      <c r="A522" s="244">
        <v>3221</v>
      </c>
      <c r="B522" s="258">
        <v>64.03</v>
      </c>
      <c r="C522" s="258">
        <v>23.43</v>
      </c>
      <c r="D522">
        <f t="shared" si="125"/>
        <v>10</v>
      </c>
      <c r="E522">
        <f t="shared" si="126"/>
        <v>2022</v>
      </c>
      <c r="F522" s="256">
        <v>44851</v>
      </c>
      <c r="G522" t="s">
        <v>386</v>
      </c>
      <c r="H522" t="s">
        <v>1082</v>
      </c>
      <c r="I522" t="s">
        <v>1240</v>
      </c>
      <c r="J522" t="s">
        <v>997</v>
      </c>
      <c r="K522" t="s">
        <v>1445</v>
      </c>
      <c r="L522" t="s">
        <v>478</v>
      </c>
      <c r="M522">
        <v>340076</v>
      </c>
      <c r="N522">
        <v>340267</v>
      </c>
      <c r="O522">
        <f t="shared" ref="O522:O602" si="127">N522-M522</f>
        <v>191</v>
      </c>
    </row>
    <row r="523" spans="1:15" x14ac:dyDescent="0.2">
      <c r="A523" s="244" t="s">
        <v>413</v>
      </c>
      <c r="B523" s="258" t="s">
        <v>414</v>
      </c>
      <c r="C523" s="258" t="s">
        <v>414</v>
      </c>
      <c r="D523">
        <f t="shared" si="125"/>
        <v>10</v>
      </c>
      <c r="E523">
        <f t="shared" si="126"/>
        <v>2022</v>
      </c>
      <c r="F523" s="256">
        <v>44851</v>
      </c>
      <c r="G523" t="s">
        <v>386</v>
      </c>
      <c r="H523" t="s">
        <v>387</v>
      </c>
      <c r="I523" t="s">
        <v>985</v>
      </c>
      <c r="J523" t="s">
        <v>997</v>
      </c>
      <c r="K523" t="s">
        <v>1446</v>
      </c>
      <c r="L523" t="s">
        <v>696</v>
      </c>
      <c r="M523">
        <v>156896</v>
      </c>
      <c r="N523">
        <v>157044</v>
      </c>
      <c r="O523">
        <f t="shared" si="127"/>
        <v>148</v>
      </c>
    </row>
    <row r="524" spans="1:15" x14ac:dyDescent="0.2">
      <c r="A524" s="244" t="s">
        <v>413</v>
      </c>
      <c r="B524" s="258" t="s">
        <v>414</v>
      </c>
      <c r="C524" s="258" t="s">
        <v>414</v>
      </c>
      <c r="D524">
        <f t="shared" si="125"/>
        <v>10</v>
      </c>
      <c r="E524">
        <f t="shared" si="126"/>
        <v>2022</v>
      </c>
      <c r="F524" s="256">
        <v>44851</v>
      </c>
      <c r="G524" t="s">
        <v>386</v>
      </c>
      <c r="H524" t="s">
        <v>455</v>
      </c>
      <c r="I524" t="s">
        <v>1093</v>
      </c>
      <c r="J524" t="s">
        <v>1411</v>
      </c>
      <c r="K524" t="s">
        <v>1447</v>
      </c>
      <c r="L524" t="s">
        <v>786</v>
      </c>
      <c r="M524">
        <v>358278</v>
      </c>
      <c r="N524">
        <v>358304</v>
      </c>
      <c r="O524">
        <f t="shared" si="127"/>
        <v>26</v>
      </c>
    </row>
    <row r="525" spans="1:15" x14ac:dyDescent="0.2">
      <c r="A525" s="244">
        <v>3222</v>
      </c>
      <c r="B525" s="258">
        <v>12.798999999999999</v>
      </c>
      <c r="C525" s="258">
        <v>23.44</v>
      </c>
      <c r="D525">
        <f t="shared" si="125"/>
        <v>10</v>
      </c>
      <c r="E525">
        <f t="shared" si="126"/>
        <v>2022</v>
      </c>
      <c r="F525" s="256">
        <v>44851</v>
      </c>
      <c r="G525" t="s">
        <v>386</v>
      </c>
      <c r="H525" t="s">
        <v>1092</v>
      </c>
      <c r="I525" t="s">
        <v>1448</v>
      </c>
      <c r="J525" t="s">
        <v>1411</v>
      </c>
      <c r="K525" t="s">
        <v>1449</v>
      </c>
      <c r="L525" t="s">
        <v>1213</v>
      </c>
      <c r="M525">
        <v>419131</v>
      </c>
      <c r="N525">
        <v>419155</v>
      </c>
      <c r="O525">
        <f t="shared" si="127"/>
        <v>24</v>
      </c>
    </row>
    <row r="526" spans="1:15" x14ac:dyDescent="0.2">
      <c r="A526" s="244" t="s">
        <v>413</v>
      </c>
      <c r="B526" s="258" t="s">
        <v>414</v>
      </c>
      <c r="C526" s="258" t="s">
        <v>414</v>
      </c>
      <c r="D526">
        <f t="shared" si="125"/>
        <v>10</v>
      </c>
      <c r="E526">
        <f t="shared" si="126"/>
        <v>2022</v>
      </c>
      <c r="F526" s="256">
        <v>44852</v>
      </c>
      <c r="G526" t="s">
        <v>386</v>
      </c>
      <c r="H526" t="s">
        <v>1082</v>
      </c>
      <c r="I526" t="s">
        <v>1216</v>
      </c>
      <c r="J526" t="s">
        <v>1085</v>
      </c>
      <c r="K526" t="s">
        <v>1450</v>
      </c>
      <c r="L526" t="s">
        <v>478</v>
      </c>
      <c r="M526">
        <v>340267</v>
      </c>
      <c r="N526">
        <v>340400</v>
      </c>
      <c r="O526">
        <f t="shared" si="127"/>
        <v>133</v>
      </c>
    </row>
    <row r="527" spans="1:15" x14ac:dyDescent="0.2">
      <c r="A527" s="244">
        <v>3223</v>
      </c>
      <c r="B527" s="258">
        <v>25.61</v>
      </c>
      <c r="C527" s="258">
        <v>23.43</v>
      </c>
      <c r="D527">
        <f t="shared" si="125"/>
        <v>10</v>
      </c>
      <c r="E527">
        <f t="shared" si="126"/>
        <v>2022</v>
      </c>
      <c r="F527" s="256">
        <v>44852</v>
      </c>
      <c r="G527" t="s">
        <v>386</v>
      </c>
      <c r="H527" t="s">
        <v>387</v>
      </c>
      <c r="I527" t="s">
        <v>1123</v>
      </c>
      <c r="J527" t="s">
        <v>986</v>
      </c>
      <c r="K527" t="s">
        <v>1451</v>
      </c>
      <c r="L527" t="s">
        <v>1452</v>
      </c>
      <c r="M527">
        <v>157044</v>
      </c>
      <c r="N527">
        <v>157361</v>
      </c>
      <c r="O527">
        <f t="shared" si="127"/>
        <v>317</v>
      </c>
    </row>
    <row r="528" spans="1:15" x14ac:dyDescent="0.2">
      <c r="A528" s="244" t="s">
        <v>1453</v>
      </c>
      <c r="B528" s="258"/>
      <c r="C528" s="258"/>
      <c r="D528">
        <f t="shared" si="125"/>
        <v>10</v>
      </c>
      <c r="E528">
        <f t="shared" si="126"/>
        <v>2022</v>
      </c>
      <c r="F528" s="256">
        <v>44852</v>
      </c>
      <c r="G528" t="s">
        <v>386</v>
      </c>
      <c r="H528" t="s">
        <v>1454</v>
      </c>
      <c r="I528" t="s">
        <v>985</v>
      </c>
      <c r="J528" t="s">
        <v>1455</v>
      </c>
      <c r="L528" t="s">
        <v>1456</v>
      </c>
      <c r="M528">
        <v>0</v>
      </c>
      <c r="N528">
        <v>181</v>
      </c>
      <c r="O528">
        <f t="shared" si="127"/>
        <v>181</v>
      </c>
    </row>
    <row r="529" spans="1:15" x14ac:dyDescent="0.2">
      <c r="A529" s="244" t="s">
        <v>413</v>
      </c>
      <c r="B529" s="258" t="s">
        <v>414</v>
      </c>
      <c r="C529" s="258" t="s">
        <v>414</v>
      </c>
      <c r="D529">
        <f t="shared" si="125"/>
        <v>10</v>
      </c>
      <c r="E529">
        <f t="shared" si="126"/>
        <v>2022</v>
      </c>
      <c r="F529" s="256">
        <v>44853</v>
      </c>
      <c r="G529" t="s">
        <v>386</v>
      </c>
      <c r="H529" t="s">
        <v>1082</v>
      </c>
      <c r="I529" t="s">
        <v>1149</v>
      </c>
      <c r="J529" t="s">
        <v>1085</v>
      </c>
      <c r="K529" t="s">
        <v>1457</v>
      </c>
      <c r="L529" t="s">
        <v>478</v>
      </c>
      <c r="M529">
        <v>340400</v>
      </c>
      <c r="N529">
        <v>340532</v>
      </c>
      <c r="O529">
        <f t="shared" si="127"/>
        <v>132</v>
      </c>
    </row>
    <row r="530" spans="1:15" x14ac:dyDescent="0.2">
      <c r="A530" s="287">
        <v>3229</v>
      </c>
      <c r="B530" s="288">
        <v>21.36</v>
      </c>
      <c r="C530" s="258">
        <v>23.43</v>
      </c>
      <c r="D530">
        <f t="shared" si="125"/>
        <v>10</v>
      </c>
      <c r="E530">
        <f t="shared" si="126"/>
        <v>2022</v>
      </c>
      <c r="F530" s="256">
        <v>44853</v>
      </c>
      <c r="G530" t="s">
        <v>386</v>
      </c>
      <c r="H530" t="s">
        <v>455</v>
      </c>
      <c r="I530" t="s">
        <v>1093</v>
      </c>
      <c r="J530" t="s">
        <v>1411</v>
      </c>
      <c r="K530" t="s">
        <v>1458</v>
      </c>
      <c r="L530" t="s">
        <v>786</v>
      </c>
      <c r="M530">
        <v>358304</v>
      </c>
      <c r="N530">
        <v>358329</v>
      </c>
      <c r="O530">
        <f t="shared" si="127"/>
        <v>25</v>
      </c>
    </row>
    <row r="531" spans="1:15" x14ac:dyDescent="0.2">
      <c r="A531" s="244" t="s">
        <v>413</v>
      </c>
      <c r="B531" s="258" t="s">
        <v>414</v>
      </c>
      <c r="C531" s="258" t="s">
        <v>414</v>
      </c>
      <c r="D531">
        <f t="shared" si="125"/>
        <v>10</v>
      </c>
      <c r="E531">
        <f t="shared" si="126"/>
        <v>2022</v>
      </c>
      <c r="F531" s="256">
        <v>44853</v>
      </c>
      <c r="G531" t="s">
        <v>386</v>
      </c>
      <c r="H531" t="s">
        <v>1092</v>
      </c>
      <c r="I531" t="s">
        <v>1051</v>
      </c>
      <c r="J531" t="s">
        <v>1411</v>
      </c>
      <c r="K531" t="s">
        <v>1459</v>
      </c>
      <c r="L531" t="s">
        <v>1460</v>
      </c>
      <c r="M531">
        <v>419155</v>
      </c>
      <c r="N531">
        <v>419174</v>
      </c>
      <c r="O531">
        <f t="shared" si="127"/>
        <v>19</v>
      </c>
    </row>
    <row r="532" spans="1:15" x14ac:dyDescent="0.2">
      <c r="A532" s="244" t="s">
        <v>413</v>
      </c>
      <c r="B532" s="258" t="s">
        <v>414</v>
      </c>
      <c r="C532" s="258" t="s">
        <v>414</v>
      </c>
      <c r="D532">
        <f t="shared" si="125"/>
        <v>10</v>
      </c>
      <c r="E532">
        <f t="shared" si="126"/>
        <v>2022</v>
      </c>
      <c r="F532" s="256">
        <v>44853</v>
      </c>
      <c r="G532" t="s">
        <v>386</v>
      </c>
      <c r="H532" t="s">
        <v>1338</v>
      </c>
      <c r="I532" t="s">
        <v>1145</v>
      </c>
      <c r="J532" t="s">
        <v>1411</v>
      </c>
      <c r="K532" t="s">
        <v>1461</v>
      </c>
      <c r="L532" t="s">
        <v>1340</v>
      </c>
      <c r="M532">
        <v>311265</v>
      </c>
      <c r="N532">
        <v>311277</v>
      </c>
      <c r="O532">
        <f t="shared" si="127"/>
        <v>12</v>
      </c>
    </row>
    <row r="533" spans="1:15" x14ac:dyDescent="0.2">
      <c r="A533" s="244" t="s">
        <v>413</v>
      </c>
      <c r="B533" s="258" t="s">
        <v>414</v>
      </c>
      <c r="C533" s="258" t="s">
        <v>414</v>
      </c>
      <c r="D533">
        <f t="shared" si="125"/>
        <v>10</v>
      </c>
      <c r="E533">
        <f t="shared" si="126"/>
        <v>2022</v>
      </c>
      <c r="F533" s="256">
        <v>44854</v>
      </c>
      <c r="G533" t="s">
        <v>386</v>
      </c>
      <c r="H533" t="s">
        <v>1082</v>
      </c>
      <c r="I533" t="s">
        <v>1157</v>
      </c>
      <c r="J533" t="s">
        <v>1085</v>
      </c>
      <c r="K533" t="s">
        <v>1462</v>
      </c>
      <c r="L533" t="s">
        <v>478</v>
      </c>
      <c r="M533">
        <v>340532</v>
      </c>
      <c r="N533">
        <v>340678</v>
      </c>
      <c r="O533">
        <f t="shared" si="127"/>
        <v>146</v>
      </c>
    </row>
    <row r="534" spans="1:15" x14ac:dyDescent="0.2">
      <c r="A534" s="244">
        <v>3230</v>
      </c>
      <c r="B534" s="258">
        <v>17.07</v>
      </c>
      <c r="C534" s="258">
        <v>23.43</v>
      </c>
      <c r="D534">
        <f t="shared" si="125"/>
        <v>10</v>
      </c>
      <c r="E534">
        <f t="shared" si="126"/>
        <v>2022</v>
      </c>
      <c r="F534" s="256">
        <v>44854</v>
      </c>
      <c r="G534" t="s">
        <v>386</v>
      </c>
      <c r="H534" t="s">
        <v>387</v>
      </c>
      <c r="I534" t="s">
        <v>1123</v>
      </c>
      <c r="J534" t="s">
        <v>1068</v>
      </c>
      <c r="K534" t="s">
        <v>1463</v>
      </c>
      <c r="L534" t="s">
        <v>1464</v>
      </c>
      <c r="M534">
        <v>157361</v>
      </c>
      <c r="N534">
        <v>157579</v>
      </c>
      <c r="O534">
        <f t="shared" si="127"/>
        <v>218</v>
      </c>
    </row>
    <row r="535" spans="1:15" x14ac:dyDescent="0.2">
      <c r="A535" s="244" t="s">
        <v>413</v>
      </c>
      <c r="B535" s="258" t="s">
        <v>414</v>
      </c>
      <c r="C535" s="258" t="s">
        <v>414</v>
      </c>
      <c r="D535">
        <f t="shared" si="125"/>
        <v>10</v>
      </c>
      <c r="E535">
        <f t="shared" si="126"/>
        <v>2022</v>
      </c>
      <c r="F535" s="256">
        <v>44854</v>
      </c>
      <c r="G535" t="s">
        <v>386</v>
      </c>
      <c r="H535" t="s">
        <v>455</v>
      </c>
      <c r="I535" t="s">
        <v>1142</v>
      </c>
      <c r="J535" t="s">
        <v>1411</v>
      </c>
      <c r="K535" t="s">
        <v>1465</v>
      </c>
      <c r="L535" t="s">
        <v>1466</v>
      </c>
      <c r="M535">
        <v>358329</v>
      </c>
      <c r="N535">
        <v>358351</v>
      </c>
      <c r="O535">
        <f t="shared" si="127"/>
        <v>22</v>
      </c>
    </row>
    <row r="536" spans="1:15" x14ac:dyDescent="0.2">
      <c r="A536" s="244">
        <v>3206</v>
      </c>
      <c r="B536" s="258">
        <v>17.079999999999998</v>
      </c>
      <c r="C536" s="258">
        <v>23.43</v>
      </c>
      <c r="D536">
        <f t="shared" si="125"/>
        <v>10</v>
      </c>
      <c r="E536">
        <f t="shared" si="126"/>
        <v>2022</v>
      </c>
      <c r="F536" s="256">
        <v>44855</v>
      </c>
      <c r="G536" t="s">
        <v>386</v>
      </c>
      <c r="H536" t="s">
        <v>445</v>
      </c>
      <c r="I536" t="s">
        <v>1232</v>
      </c>
      <c r="J536" t="s">
        <v>997</v>
      </c>
      <c r="K536" t="s">
        <v>1467</v>
      </c>
      <c r="L536" t="s">
        <v>478</v>
      </c>
      <c r="M536">
        <v>235493</v>
      </c>
      <c r="N536">
        <v>235625</v>
      </c>
      <c r="O536">
        <f t="shared" si="127"/>
        <v>132</v>
      </c>
    </row>
    <row r="537" spans="1:15" x14ac:dyDescent="0.2">
      <c r="A537" s="244">
        <v>3231</v>
      </c>
      <c r="B537" s="258">
        <v>4.2699999999999996</v>
      </c>
      <c r="C537" s="258">
        <v>23.43</v>
      </c>
      <c r="D537">
        <f t="shared" si="125"/>
        <v>10</v>
      </c>
      <c r="E537">
        <f t="shared" si="126"/>
        <v>2022</v>
      </c>
      <c r="F537" s="256">
        <v>44855</v>
      </c>
      <c r="G537" t="s">
        <v>386</v>
      </c>
      <c r="H537" t="s">
        <v>486</v>
      </c>
      <c r="I537" t="s">
        <v>1201</v>
      </c>
      <c r="J537" t="s">
        <v>1411</v>
      </c>
      <c r="L537" t="s">
        <v>1468</v>
      </c>
      <c r="M537">
        <v>0</v>
      </c>
      <c r="N537">
        <v>0</v>
      </c>
      <c r="O537">
        <f t="shared" si="127"/>
        <v>0</v>
      </c>
    </row>
    <row r="538" spans="1:15" x14ac:dyDescent="0.2">
      <c r="A538" s="244">
        <v>3232</v>
      </c>
      <c r="B538" s="258">
        <v>8.5399999999999991</v>
      </c>
      <c r="C538" s="258">
        <v>23.43</v>
      </c>
      <c r="D538">
        <f t="shared" si="125"/>
        <v>10</v>
      </c>
      <c r="E538">
        <f t="shared" si="126"/>
        <v>2022</v>
      </c>
      <c r="F538" s="256">
        <v>44855</v>
      </c>
      <c r="G538" t="s">
        <v>386</v>
      </c>
      <c r="H538" t="s">
        <v>486</v>
      </c>
      <c r="I538" t="s">
        <v>1145</v>
      </c>
      <c r="J538" t="s">
        <v>1411</v>
      </c>
      <c r="L538" t="s">
        <v>1469</v>
      </c>
      <c r="M538">
        <v>0</v>
      </c>
      <c r="N538">
        <v>0</v>
      </c>
      <c r="O538">
        <f t="shared" si="127"/>
        <v>0</v>
      </c>
    </row>
    <row r="539" spans="1:15" x14ac:dyDescent="0.2">
      <c r="A539" s="244" t="s">
        <v>413</v>
      </c>
      <c r="B539" s="258" t="s">
        <v>414</v>
      </c>
      <c r="C539" s="258" t="s">
        <v>414</v>
      </c>
      <c r="D539">
        <f t="shared" si="125"/>
        <v>10</v>
      </c>
      <c r="E539">
        <f t="shared" si="126"/>
        <v>2022</v>
      </c>
      <c r="F539" s="256">
        <v>44855</v>
      </c>
      <c r="G539" t="s">
        <v>386</v>
      </c>
      <c r="H539" t="s">
        <v>1092</v>
      </c>
      <c r="I539" t="s">
        <v>1201</v>
      </c>
      <c r="J539" t="s">
        <v>1411</v>
      </c>
      <c r="L539" t="s">
        <v>1470</v>
      </c>
      <c r="M539">
        <v>419174</v>
      </c>
      <c r="N539">
        <v>419197</v>
      </c>
      <c r="O539">
        <f t="shared" si="127"/>
        <v>23</v>
      </c>
    </row>
    <row r="540" spans="1:15" x14ac:dyDescent="0.2">
      <c r="A540" s="244">
        <v>3234</v>
      </c>
      <c r="B540" s="258">
        <v>12.81</v>
      </c>
      <c r="C540" s="258">
        <v>23.43</v>
      </c>
      <c r="D540">
        <f t="shared" si="125"/>
        <v>10</v>
      </c>
      <c r="E540">
        <f t="shared" si="126"/>
        <v>2022</v>
      </c>
      <c r="F540" s="256">
        <v>44855</v>
      </c>
      <c r="G540" t="s">
        <v>386</v>
      </c>
      <c r="H540" t="s">
        <v>1338</v>
      </c>
      <c r="I540" t="s">
        <v>1145</v>
      </c>
      <c r="J540" t="s">
        <v>1411</v>
      </c>
      <c r="K540" t="s">
        <v>1471</v>
      </c>
      <c r="L540" t="s">
        <v>1340</v>
      </c>
      <c r="M540">
        <v>311277</v>
      </c>
      <c r="N540">
        <v>311296</v>
      </c>
      <c r="O540">
        <f t="shared" si="127"/>
        <v>19</v>
      </c>
    </row>
    <row r="541" spans="1:15" x14ac:dyDescent="0.2">
      <c r="A541" s="244" t="s">
        <v>413</v>
      </c>
      <c r="B541" s="258" t="s">
        <v>414</v>
      </c>
      <c r="C541" s="258" t="s">
        <v>414</v>
      </c>
      <c r="D541">
        <f t="shared" si="125"/>
        <v>10</v>
      </c>
      <c r="E541">
        <f t="shared" si="126"/>
        <v>2022</v>
      </c>
      <c r="F541" s="256">
        <v>44855</v>
      </c>
      <c r="G541" t="s">
        <v>386</v>
      </c>
      <c r="H541" t="s">
        <v>455</v>
      </c>
      <c r="I541" t="s">
        <v>1051</v>
      </c>
      <c r="J541" t="s">
        <v>1411</v>
      </c>
      <c r="K541" t="s">
        <v>1472</v>
      </c>
      <c r="L541" t="s">
        <v>1190</v>
      </c>
      <c r="M541">
        <v>358351</v>
      </c>
      <c r="N541">
        <v>358370</v>
      </c>
      <c r="O541">
        <f t="shared" si="127"/>
        <v>19</v>
      </c>
    </row>
    <row r="542" spans="1:15" hidden="1" x14ac:dyDescent="0.2">
      <c r="A542" s="244">
        <v>3237</v>
      </c>
      <c r="B542" s="258">
        <v>8.08</v>
      </c>
      <c r="C542" s="258">
        <v>24.79</v>
      </c>
      <c r="D542" s="258"/>
      <c r="E542" s="258"/>
      <c r="F542" s="256">
        <v>44856</v>
      </c>
      <c r="G542" s="262" t="s">
        <v>777</v>
      </c>
      <c r="H542" t="s">
        <v>1192</v>
      </c>
      <c r="I542" t="s">
        <v>779</v>
      </c>
      <c r="J542" t="s">
        <v>1473</v>
      </c>
      <c r="K542" t="s">
        <v>1474</v>
      </c>
      <c r="L542" t="s">
        <v>1475</v>
      </c>
      <c r="M542" t="s">
        <v>1276</v>
      </c>
      <c r="N542" t="s">
        <v>1195</v>
      </c>
      <c r="O542">
        <v>0</v>
      </c>
    </row>
    <row r="543" spans="1:15" x14ac:dyDescent="0.2">
      <c r="A543" s="287">
        <v>3233</v>
      </c>
      <c r="B543" s="289">
        <v>21.36</v>
      </c>
      <c r="C543" s="258">
        <v>23.43</v>
      </c>
      <c r="D543">
        <f t="shared" ref="D543:D574" si="128">MONTH(F543)</f>
        <v>10</v>
      </c>
      <c r="E543">
        <f t="shared" ref="E543:E574" si="129">YEAR(F543)</f>
        <v>2022</v>
      </c>
      <c r="F543" s="256">
        <v>44858</v>
      </c>
      <c r="G543" t="s">
        <v>386</v>
      </c>
      <c r="H543" t="s">
        <v>1082</v>
      </c>
      <c r="I543" t="s">
        <v>1341</v>
      </c>
      <c r="J543" t="s">
        <v>997</v>
      </c>
      <c r="K543" t="s">
        <v>1476</v>
      </c>
      <c r="L543" t="s">
        <v>478</v>
      </c>
      <c r="M543">
        <v>340678</v>
      </c>
      <c r="N543">
        <v>340824</v>
      </c>
      <c r="O543">
        <f t="shared" si="127"/>
        <v>146</v>
      </c>
    </row>
    <row r="544" spans="1:15" x14ac:dyDescent="0.2">
      <c r="A544" s="287">
        <v>3235</v>
      </c>
      <c r="B544" s="289">
        <v>8.5329999999999995</v>
      </c>
      <c r="C544" s="258">
        <v>23.44</v>
      </c>
      <c r="D544">
        <f t="shared" si="128"/>
        <v>10</v>
      </c>
      <c r="E544">
        <f t="shared" si="129"/>
        <v>2022</v>
      </c>
      <c r="F544" s="256">
        <v>44858</v>
      </c>
      <c r="G544" t="s">
        <v>386</v>
      </c>
      <c r="H544" t="s">
        <v>445</v>
      </c>
      <c r="I544" t="s">
        <v>1142</v>
      </c>
      <c r="J544" t="s">
        <v>1068</v>
      </c>
      <c r="K544" t="s">
        <v>1477</v>
      </c>
      <c r="M544">
        <v>235625</v>
      </c>
      <c r="N544">
        <v>235815</v>
      </c>
      <c r="O544">
        <f t="shared" si="127"/>
        <v>190</v>
      </c>
    </row>
    <row r="545" spans="1:15" x14ac:dyDescent="0.2">
      <c r="A545" s="287">
        <v>3236</v>
      </c>
      <c r="B545" s="289">
        <v>21.36</v>
      </c>
      <c r="C545" s="258">
        <v>23.43</v>
      </c>
      <c r="D545">
        <f t="shared" si="128"/>
        <v>10</v>
      </c>
      <c r="E545">
        <f t="shared" si="129"/>
        <v>2022</v>
      </c>
      <c r="F545" s="256">
        <v>44858</v>
      </c>
      <c r="G545" t="s">
        <v>386</v>
      </c>
      <c r="H545" t="s">
        <v>387</v>
      </c>
      <c r="I545" t="s">
        <v>991</v>
      </c>
      <c r="J545" t="s">
        <v>970</v>
      </c>
      <c r="K545" t="s">
        <v>1478</v>
      </c>
      <c r="L545" t="s">
        <v>1479</v>
      </c>
      <c r="M545">
        <v>157579</v>
      </c>
      <c r="N545">
        <v>157873</v>
      </c>
      <c r="O545">
        <f t="shared" si="127"/>
        <v>294</v>
      </c>
    </row>
    <row r="546" spans="1:15" ht="17" x14ac:dyDescent="0.2">
      <c r="A546" s="287" t="s">
        <v>413</v>
      </c>
      <c r="B546" s="290" t="s">
        <v>414</v>
      </c>
      <c r="C546" s="290" t="s">
        <v>414</v>
      </c>
      <c r="D546">
        <f t="shared" si="128"/>
        <v>10</v>
      </c>
      <c r="E546">
        <f t="shared" si="129"/>
        <v>2022</v>
      </c>
      <c r="F546" s="256">
        <v>44858</v>
      </c>
      <c r="G546" t="s">
        <v>386</v>
      </c>
      <c r="H546" t="s">
        <v>455</v>
      </c>
      <c r="I546" t="s">
        <v>1093</v>
      </c>
      <c r="J546" t="s">
        <v>1411</v>
      </c>
      <c r="K546" t="s">
        <v>1480</v>
      </c>
      <c r="L546" t="s">
        <v>1014</v>
      </c>
      <c r="M546">
        <v>358370</v>
      </c>
      <c r="N546">
        <v>358396</v>
      </c>
      <c r="O546">
        <f t="shared" si="127"/>
        <v>26</v>
      </c>
    </row>
    <row r="547" spans="1:15" ht="17" x14ac:dyDescent="0.2">
      <c r="A547" t="s">
        <v>413</v>
      </c>
      <c r="B547" s="258" t="s">
        <v>414</v>
      </c>
      <c r="C547" s="290" t="s">
        <v>414</v>
      </c>
      <c r="D547">
        <f t="shared" si="128"/>
        <v>10</v>
      </c>
      <c r="E547">
        <f t="shared" si="129"/>
        <v>2022</v>
      </c>
      <c r="F547" s="256">
        <v>44858</v>
      </c>
      <c r="G547" t="s">
        <v>386</v>
      </c>
      <c r="H547" t="s">
        <v>1092</v>
      </c>
      <c r="I547" t="s">
        <v>915</v>
      </c>
      <c r="J547" t="s">
        <v>1411</v>
      </c>
      <c r="K547" t="s">
        <v>1481</v>
      </c>
      <c r="L547" t="s">
        <v>494</v>
      </c>
      <c r="M547">
        <v>419197</v>
      </c>
      <c r="N547">
        <v>419220</v>
      </c>
      <c r="O547">
        <f t="shared" si="127"/>
        <v>23</v>
      </c>
    </row>
    <row r="548" spans="1:15" x14ac:dyDescent="0.2">
      <c r="A548" s="287">
        <v>3225</v>
      </c>
      <c r="B548" s="291">
        <v>25.61</v>
      </c>
      <c r="C548" s="258">
        <v>23.43</v>
      </c>
      <c r="D548">
        <f t="shared" si="128"/>
        <v>10</v>
      </c>
      <c r="E548">
        <f t="shared" si="129"/>
        <v>2022</v>
      </c>
      <c r="F548" s="256">
        <v>44859</v>
      </c>
      <c r="G548" t="s">
        <v>386</v>
      </c>
      <c r="H548" t="s">
        <v>387</v>
      </c>
      <c r="I548" t="s">
        <v>1341</v>
      </c>
      <c r="J548" t="s">
        <v>997</v>
      </c>
      <c r="K548" t="s">
        <v>1482</v>
      </c>
      <c r="L548" t="s">
        <v>478</v>
      </c>
      <c r="M548">
        <v>157873</v>
      </c>
      <c r="N548">
        <v>158006</v>
      </c>
      <c r="O548">
        <f t="shared" si="127"/>
        <v>133</v>
      </c>
    </row>
    <row r="549" spans="1:15" x14ac:dyDescent="0.2">
      <c r="A549" s="287">
        <v>3240</v>
      </c>
      <c r="B549" s="291">
        <v>21.36</v>
      </c>
      <c r="C549" s="258">
        <v>23.43</v>
      </c>
      <c r="D549">
        <f t="shared" si="128"/>
        <v>10</v>
      </c>
      <c r="E549">
        <f t="shared" si="129"/>
        <v>2022</v>
      </c>
      <c r="F549" s="256">
        <v>44859</v>
      </c>
      <c r="G549" t="s">
        <v>386</v>
      </c>
      <c r="H549" t="s">
        <v>395</v>
      </c>
      <c r="I549" t="s">
        <v>1368</v>
      </c>
      <c r="J549" t="s">
        <v>1483</v>
      </c>
      <c r="K549" t="s">
        <v>1484</v>
      </c>
      <c r="L549" t="s">
        <v>1485</v>
      </c>
      <c r="M549">
        <v>235815</v>
      </c>
      <c r="N549">
        <v>235990</v>
      </c>
      <c r="O549">
        <f t="shared" si="127"/>
        <v>175</v>
      </c>
    </row>
    <row r="550" spans="1:15" x14ac:dyDescent="0.2">
      <c r="A550" s="287" t="s">
        <v>1486</v>
      </c>
      <c r="B550" s="291">
        <v>400</v>
      </c>
      <c r="C550" s="258"/>
      <c r="D550">
        <f t="shared" si="128"/>
        <v>10</v>
      </c>
      <c r="E550">
        <f t="shared" si="129"/>
        <v>2022</v>
      </c>
      <c r="F550" s="256">
        <v>44859</v>
      </c>
      <c r="G550" t="s">
        <v>386</v>
      </c>
      <c r="H550" t="s">
        <v>1487</v>
      </c>
      <c r="I550" t="s">
        <v>1051</v>
      </c>
      <c r="J550" t="s">
        <v>1483</v>
      </c>
      <c r="K550" t="s">
        <v>1488</v>
      </c>
      <c r="L550" t="s">
        <v>1485</v>
      </c>
      <c r="M550">
        <v>0</v>
      </c>
      <c r="N550">
        <v>0</v>
      </c>
      <c r="O550">
        <f t="shared" si="127"/>
        <v>0</v>
      </c>
    </row>
    <row r="551" spans="1:15" ht="17" x14ac:dyDescent="0.2">
      <c r="A551" s="287" t="s">
        <v>413</v>
      </c>
      <c r="B551" s="291" t="s">
        <v>414</v>
      </c>
      <c r="C551" s="258" t="s">
        <v>414</v>
      </c>
      <c r="D551">
        <f t="shared" si="128"/>
        <v>10</v>
      </c>
      <c r="E551">
        <f t="shared" si="129"/>
        <v>2022</v>
      </c>
      <c r="F551" s="256">
        <v>44859</v>
      </c>
      <c r="G551" t="s">
        <v>386</v>
      </c>
      <c r="H551" t="s">
        <v>1454</v>
      </c>
      <c r="I551" t="s">
        <v>985</v>
      </c>
      <c r="J551" t="s">
        <v>997</v>
      </c>
      <c r="K551" t="s">
        <v>1489</v>
      </c>
      <c r="L551" t="s">
        <v>696</v>
      </c>
      <c r="M551">
        <v>181</v>
      </c>
      <c r="N551">
        <v>311</v>
      </c>
      <c r="O551">
        <f t="shared" si="127"/>
        <v>130</v>
      </c>
    </row>
    <row r="552" spans="1:15" x14ac:dyDescent="0.2">
      <c r="A552" s="287">
        <v>3238</v>
      </c>
      <c r="B552" s="291">
        <v>85.37</v>
      </c>
      <c r="C552" s="258">
        <v>23.43</v>
      </c>
      <c r="D552">
        <f t="shared" si="128"/>
        <v>10</v>
      </c>
      <c r="E552">
        <f t="shared" si="129"/>
        <v>2022</v>
      </c>
      <c r="F552" s="256">
        <v>44859</v>
      </c>
      <c r="G552" t="s">
        <v>386</v>
      </c>
      <c r="H552" t="s">
        <v>1082</v>
      </c>
      <c r="I552" t="s">
        <v>1216</v>
      </c>
      <c r="J552" t="s">
        <v>1019</v>
      </c>
      <c r="K552" t="s">
        <v>1490</v>
      </c>
      <c r="L552" t="s">
        <v>1252</v>
      </c>
      <c r="M552">
        <v>340824</v>
      </c>
      <c r="N552">
        <v>341388</v>
      </c>
      <c r="O552">
        <f t="shared" si="127"/>
        <v>564</v>
      </c>
    </row>
    <row r="553" spans="1:15" ht="17" x14ac:dyDescent="0.2">
      <c r="A553" s="287" t="s">
        <v>413</v>
      </c>
      <c r="B553" s="291" t="s">
        <v>414</v>
      </c>
      <c r="C553" s="258" t="s">
        <v>414</v>
      </c>
      <c r="D553">
        <f t="shared" si="128"/>
        <v>10</v>
      </c>
      <c r="E553">
        <f t="shared" si="129"/>
        <v>2022</v>
      </c>
      <c r="F553" s="256">
        <v>44859</v>
      </c>
      <c r="G553" t="s">
        <v>386</v>
      </c>
      <c r="H553" t="s">
        <v>455</v>
      </c>
      <c r="I553" t="s">
        <v>1093</v>
      </c>
      <c r="J553" t="s">
        <v>1411</v>
      </c>
      <c r="K553" t="s">
        <v>1491</v>
      </c>
      <c r="L553" t="s">
        <v>1014</v>
      </c>
      <c r="M553">
        <v>358396</v>
      </c>
      <c r="N553">
        <v>358415</v>
      </c>
      <c r="O553">
        <f t="shared" si="127"/>
        <v>19</v>
      </c>
    </row>
    <row r="554" spans="1:15" ht="17" x14ac:dyDescent="0.2">
      <c r="A554" s="287" t="s">
        <v>413</v>
      </c>
      <c r="B554" s="291" t="s">
        <v>414</v>
      </c>
      <c r="C554" s="258" t="s">
        <v>414</v>
      </c>
      <c r="D554">
        <f t="shared" si="128"/>
        <v>10</v>
      </c>
      <c r="E554">
        <f t="shared" si="129"/>
        <v>2022</v>
      </c>
      <c r="F554" s="256">
        <v>44860</v>
      </c>
      <c r="G554" t="s">
        <v>386</v>
      </c>
      <c r="H554" t="s">
        <v>387</v>
      </c>
      <c r="I554" t="s">
        <v>1149</v>
      </c>
      <c r="J554" t="s">
        <v>997</v>
      </c>
      <c r="K554" t="s">
        <v>1492</v>
      </c>
      <c r="L554" t="s">
        <v>478</v>
      </c>
      <c r="M554">
        <v>158006</v>
      </c>
      <c r="N554">
        <v>158134</v>
      </c>
      <c r="O554">
        <f t="shared" si="127"/>
        <v>128</v>
      </c>
    </row>
    <row r="555" spans="1:15" x14ac:dyDescent="0.2">
      <c r="A555" s="287">
        <v>3241</v>
      </c>
      <c r="B555" s="288">
        <v>34.15</v>
      </c>
      <c r="C555" s="258">
        <v>23.43</v>
      </c>
      <c r="D555">
        <f t="shared" si="128"/>
        <v>10</v>
      </c>
      <c r="E555">
        <f t="shared" si="129"/>
        <v>2022</v>
      </c>
      <c r="F555" s="256">
        <v>44860</v>
      </c>
      <c r="G555" t="s">
        <v>386</v>
      </c>
      <c r="H555" t="s">
        <v>1454</v>
      </c>
      <c r="I555" t="s">
        <v>1493</v>
      </c>
      <c r="J555" t="s">
        <v>1019</v>
      </c>
      <c r="K555" t="s">
        <v>1494</v>
      </c>
      <c r="L555" t="s">
        <v>1495</v>
      </c>
      <c r="M555">
        <v>311</v>
      </c>
      <c r="N555">
        <v>832</v>
      </c>
      <c r="O555">
        <f t="shared" si="127"/>
        <v>521</v>
      </c>
    </row>
    <row r="556" spans="1:15" ht="17" x14ac:dyDescent="0.2">
      <c r="A556" s="287" t="s">
        <v>413</v>
      </c>
      <c r="B556" s="291" t="s">
        <v>414</v>
      </c>
      <c r="C556" s="258" t="s">
        <v>414</v>
      </c>
      <c r="D556">
        <f t="shared" si="128"/>
        <v>10</v>
      </c>
      <c r="E556">
        <f t="shared" si="129"/>
        <v>2022</v>
      </c>
      <c r="F556" s="256">
        <v>44860</v>
      </c>
      <c r="G556" t="s">
        <v>386</v>
      </c>
      <c r="H556" t="s">
        <v>1338</v>
      </c>
      <c r="I556" t="s">
        <v>1145</v>
      </c>
      <c r="J556" t="s">
        <v>1411</v>
      </c>
      <c r="K556" t="s">
        <v>1496</v>
      </c>
      <c r="L556" t="s">
        <v>1497</v>
      </c>
      <c r="M556">
        <v>311296</v>
      </c>
      <c r="N556">
        <v>311302</v>
      </c>
      <c r="O556">
        <f t="shared" si="127"/>
        <v>6</v>
      </c>
    </row>
    <row r="557" spans="1:15" ht="17" x14ac:dyDescent="0.2">
      <c r="A557" s="287" t="s">
        <v>413</v>
      </c>
      <c r="B557" s="291" t="s">
        <v>414</v>
      </c>
      <c r="C557" s="258" t="s">
        <v>414</v>
      </c>
      <c r="D557">
        <f t="shared" si="128"/>
        <v>10</v>
      </c>
      <c r="E557">
        <f t="shared" si="129"/>
        <v>2022</v>
      </c>
      <c r="F557" s="256">
        <v>44860</v>
      </c>
      <c r="G557" t="s">
        <v>386</v>
      </c>
      <c r="H557" t="s">
        <v>445</v>
      </c>
      <c r="I557" t="s">
        <v>1051</v>
      </c>
      <c r="J557" t="s">
        <v>1411</v>
      </c>
      <c r="K557" t="s">
        <v>1498</v>
      </c>
      <c r="L557" t="s">
        <v>1499</v>
      </c>
      <c r="M557">
        <v>235990</v>
      </c>
      <c r="N557">
        <v>236010</v>
      </c>
      <c r="O557">
        <f t="shared" si="127"/>
        <v>20</v>
      </c>
    </row>
    <row r="558" spans="1:15" ht="17" x14ac:dyDescent="0.2">
      <c r="A558" s="287" t="s">
        <v>413</v>
      </c>
      <c r="B558" s="291" t="s">
        <v>414</v>
      </c>
      <c r="C558" s="258" t="s">
        <v>414</v>
      </c>
      <c r="D558">
        <f t="shared" si="128"/>
        <v>10</v>
      </c>
      <c r="E558">
        <f t="shared" si="129"/>
        <v>2022</v>
      </c>
      <c r="F558" s="256">
        <v>44860</v>
      </c>
      <c r="G558" t="s">
        <v>386</v>
      </c>
      <c r="H558" t="s">
        <v>455</v>
      </c>
      <c r="I558" t="s">
        <v>1093</v>
      </c>
      <c r="J558" t="s">
        <v>1411</v>
      </c>
      <c r="K558" t="s">
        <v>1500</v>
      </c>
      <c r="L558" t="s">
        <v>1014</v>
      </c>
      <c r="M558">
        <v>358415</v>
      </c>
      <c r="N558">
        <v>358445</v>
      </c>
      <c r="O558">
        <f t="shared" si="127"/>
        <v>30</v>
      </c>
    </row>
    <row r="559" spans="1:15" ht="17" x14ac:dyDescent="0.2">
      <c r="A559" s="292" t="s">
        <v>413</v>
      </c>
      <c r="B559" s="293" t="s">
        <v>414</v>
      </c>
      <c r="C559" s="294" t="s">
        <v>414</v>
      </c>
      <c r="D559">
        <f t="shared" si="128"/>
        <v>10</v>
      </c>
      <c r="E559">
        <f t="shared" si="129"/>
        <v>2022</v>
      </c>
      <c r="F559" s="295">
        <v>44861</v>
      </c>
      <c r="G559" s="142" t="s">
        <v>386</v>
      </c>
      <c r="H559" s="142" t="s">
        <v>387</v>
      </c>
      <c r="I559" t="s">
        <v>1157</v>
      </c>
      <c r="J559" t="s">
        <v>997</v>
      </c>
      <c r="K559" t="s">
        <v>1501</v>
      </c>
      <c r="L559" t="s">
        <v>478</v>
      </c>
      <c r="M559">
        <v>158134</v>
      </c>
      <c r="N559">
        <v>158270</v>
      </c>
      <c r="O559">
        <f t="shared" si="127"/>
        <v>136</v>
      </c>
    </row>
    <row r="560" spans="1:15" x14ac:dyDescent="0.2">
      <c r="A560" s="292">
        <v>3224</v>
      </c>
      <c r="B560" s="293">
        <f>500/23.43</f>
        <v>21.340162185232607</v>
      </c>
      <c r="C560" s="294">
        <v>23.43</v>
      </c>
      <c r="D560">
        <f t="shared" si="128"/>
        <v>10</v>
      </c>
      <c r="E560">
        <f t="shared" si="129"/>
        <v>2022</v>
      </c>
      <c r="F560" s="295">
        <v>44861</v>
      </c>
      <c r="G560" s="142" t="s">
        <v>386</v>
      </c>
      <c r="H560" s="142" t="s">
        <v>445</v>
      </c>
      <c r="I560" t="s">
        <v>1502</v>
      </c>
      <c r="J560" t="s">
        <v>997</v>
      </c>
      <c r="K560" t="s">
        <v>1503</v>
      </c>
      <c r="L560" t="s">
        <v>478</v>
      </c>
      <c r="M560">
        <v>236010</v>
      </c>
      <c r="N560">
        <v>236143</v>
      </c>
      <c r="O560">
        <f t="shared" si="127"/>
        <v>133</v>
      </c>
    </row>
    <row r="561" spans="1:15" x14ac:dyDescent="0.2">
      <c r="A561" s="292">
        <v>3242</v>
      </c>
      <c r="B561" s="293">
        <v>21.331</v>
      </c>
      <c r="C561" s="294">
        <v>23.44</v>
      </c>
      <c r="D561">
        <f t="shared" si="128"/>
        <v>10</v>
      </c>
      <c r="E561">
        <f t="shared" si="129"/>
        <v>2022</v>
      </c>
      <c r="F561" s="295">
        <v>44861</v>
      </c>
      <c r="G561" s="142" t="s">
        <v>386</v>
      </c>
      <c r="H561" s="142" t="s">
        <v>455</v>
      </c>
      <c r="I561" t="s">
        <v>1142</v>
      </c>
      <c r="J561" t="s">
        <v>1068</v>
      </c>
      <c r="K561" t="s">
        <v>1504</v>
      </c>
      <c r="L561" t="s">
        <v>1505</v>
      </c>
      <c r="M561">
        <v>358445</v>
      </c>
      <c r="N561">
        <v>358617</v>
      </c>
      <c r="O561">
        <f t="shared" si="127"/>
        <v>172</v>
      </c>
    </row>
    <row r="562" spans="1:15" x14ac:dyDescent="0.2">
      <c r="A562" s="244" t="s">
        <v>1486</v>
      </c>
      <c r="B562" s="258">
        <v>25.61</v>
      </c>
      <c r="C562" s="258">
        <v>23.43</v>
      </c>
      <c r="D562">
        <f t="shared" si="128"/>
        <v>10</v>
      </c>
      <c r="E562">
        <f t="shared" si="129"/>
        <v>2022</v>
      </c>
      <c r="F562" s="295">
        <v>44861</v>
      </c>
      <c r="G562" s="142" t="s">
        <v>386</v>
      </c>
      <c r="H562" s="142" t="s">
        <v>1454</v>
      </c>
      <c r="I562" t="s">
        <v>985</v>
      </c>
      <c r="J562" t="s">
        <v>1038</v>
      </c>
      <c r="K562" t="s">
        <v>1506</v>
      </c>
      <c r="L562" t="s">
        <v>1507</v>
      </c>
      <c r="M562">
        <v>832</v>
      </c>
      <c r="N562">
        <v>1197</v>
      </c>
      <c r="O562">
        <f t="shared" si="127"/>
        <v>365</v>
      </c>
    </row>
    <row r="563" spans="1:15" x14ac:dyDescent="0.2">
      <c r="A563" s="244" t="s">
        <v>413</v>
      </c>
      <c r="B563" s="258" t="s">
        <v>414</v>
      </c>
      <c r="C563" s="258" t="s">
        <v>414</v>
      </c>
      <c r="D563">
        <f t="shared" si="128"/>
        <v>10</v>
      </c>
      <c r="E563">
        <f t="shared" si="129"/>
        <v>2022</v>
      </c>
      <c r="F563" s="256">
        <v>44862</v>
      </c>
      <c r="G563" s="142" t="s">
        <v>386</v>
      </c>
      <c r="H563" s="142" t="s">
        <v>395</v>
      </c>
      <c r="I563" t="s">
        <v>1232</v>
      </c>
      <c r="J563" t="s">
        <v>997</v>
      </c>
      <c r="K563" t="s">
        <v>1508</v>
      </c>
      <c r="L563" t="s">
        <v>478</v>
      </c>
      <c r="M563">
        <v>236143</v>
      </c>
      <c r="N563">
        <v>236275</v>
      </c>
      <c r="O563">
        <f t="shared" si="127"/>
        <v>132</v>
      </c>
    </row>
    <row r="564" spans="1:15" x14ac:dyDescent="0.2">
      <c r="A564" s="244" t="s">
        <v>413</v>
      </c>
      <c r="B564" s="258" t="s">
        <v>414</v>
      </c>
      <c r="C564" s="258" t="s">
        <v>414</v>
      </c>
      <c r="D564">
        <f t="shared" si="128"/>
        <v>10</v>
      </c>
      <c r="E564">
        <f t="shared" si="129"/>
        <v>2022</v>
      </c>
      <c r="F564" s="256">
        <v>44862</v>
      </c>
      <c r="G564" s="142" t="s">
        <v>386</v>
      </c>
      <c r="H564" s="142" t="s">
        <v>455</v>
      </c>
      <c r="I564" t="s">
        <v>1093</v>
      </c>
      <c r="J564" t="s">
        <v>1411</v>
      </c>
      <c r="K564" t="s">
        <v>1509</v>
      </c>
      <c r="L564" t="s">
        <v>1014</v>
      </c>
      <c r="M564">
        <v>358617</v>
      </c>
      <c r="N564">
        <v>358640</v>
      </c>
      <c r="O564">
        <f t="shared" si="127"/>
        <v>23</v>
      </c>
    </row>
    <row r="565" spans="1:15" x14ac:dyDescent="0.2">
      <c r="A565" s="244">
        <v>3246</v>
      </c>
      <c r="B565" s="258">
        <v>12.798999999999999</v>
      </c>
      <c r="C565" s="258">
        <v>23.44</v>
      </c>
      <c r="D565">
        <f t="shared" si="128"/>
        <v>10</v>
      </c>
      <c r="E565">
        <f t="shared" si="129"/>
        <v>2022</v>
      </c>
      <c r="F565" s="256">
        <v>44862</v>
      </c>
      <c r="G565" s="142" t="s">
        <v>386</v>
      </c>
      <c r="H565" s="142" t="s">
        <v>1092</v>
      </c>
      <c r="I565" t="s">
        <v>915</v>
      </c>
      <c r="J565" t="s">
        <v>1411</v>
      </c>
      <c r="K565" s="262"/>
      <c r="L565" t="s">
        <v>1510</v>
      </c>
      <c r="M565">
        <v>419220</v>
      </c>
      <c r="N565">
        <v>419271</v>
      </c>
      <c r="O565">
        <f t="shared" si="127"/>
        <v>51</v>
      </c>
    </row>
    <row r="566" spans="1:15" x14ac:dyDescent="0.2">
      <c r="A566" s="244" t="s">
        <v>413</v>
      </c>
      <c r="B566" s="258" t="s">
        <v>414</v>
      </c>
      <c r="C566" s="258" t="s">
        <v>414</v>
      </c>
      <c r="D566">
        <f t="shared" si="128"/>
        <v>10</v>
      </c>
      <c r="E566">
        <f t="shared" si="129"/>
        <v>2022</v>
      </c>
      <c r="F566" s="256">
        <v>44862</v>
      </c>
      <c r="G566" s="142" t="s">
        <v>386</v>
      </c>
      <c r="H566" s="142" t="s">
        <v>1338</v>
      </c>
      <c r="I566" t="s">
        <v>1145</v>
      </c>
      <c r="J566" t="s">
        <v>1411</v>
      </c>
      <c r="K566" t="s">
        <v>1511</v>
      </c>
      <c r="L566" t="s">
        <v>682</v>
      </c>
      <c r="M566">
        <v>311302</v>
      </c>
      <c r="N566">
        <v>311325.8</v>
      </c>
      <c r="O566">
        <f t="shared" si="127"/>
        <v>23.799999999988358</v>
      </c>
    </row>
    <row r="567" spans="1:15" x14ac:dyDescent="0.2">
      <c r="A567" s="244" t="s">
        <v>413</v>
      </c>
      <c r="B567" s="258" t="s">
        <v>414</v>
      </c>
      <c r="C567" s="258" t="s">
        <v>414</v>
      </c>
      <c r="D567">
        <f t="shared" si="128"/>
        <v>10</v>
      </c>
      <c r="E567">
        <f t="shared" si="129"/>
        <v>2022</v>
      </c>
      <c r="F567" s="256">
        <v>44862</v>
      </c>
      <c r="G567" s="142" t="s">
        <v>386</v>
      </c>
      <c r="H567" s="142" t="s">
        <v>455</v>
      </c>
      <c r="I567" t="s">
        <v>1051</v>
      </c>
      <c r="J567" t="s">
        <v>1411</v>
      </c>
      <c r="K567" t="s">
        <v>1512</v>
      </c>
      <c r="L567" t="s">
        <v>1190</v>
      </c>
      <c r="M567">
        <v>358640</v>
      </c>
      <c r="N567">
        <v>358659</v>
      </c>
      <c r="O567">
        <f t="shared" si="127"/>
        <v>19</v>
      </c>
    </row>
    <row r="568" spans="1:15" x14ac:dyDescent="0.2">
      <c r="A568" s="244" t="s">
        <v>1513</v>
      </c>
      <c r="B568" s="258">
        <v>46.95</v>
      </c>
      <c r="C568" s="258">
        <v>23.43</v>
      </c>
      <c r="D568">
        <f t="shared" si="128"/>
        <v>10</v>
      </c>
      <c r="E568">
        <f t="shared" si="129"/>
        <v>2022</v>
      </c>
      <c r="F568" s="256">
        <v>44865</v>
      </c>
      <c r="G568" s="142" t="s">
        <v>386</v>
      </c>
      <c r="H568" s="142" t="s">
        <v>1082</v>
      </c>
      <c r="I568" t="s">
        <v>1127</v>
      </c>
      <c r="J568" t="s">
        <v>997</v>
      </c>
      <c r="K568" t="s">
        <v>1514</v>
      </c>
      <c r="L568" t="s">
        <v>478</v>
      </c>
      <c r="M568">
        <v>341388</v>
      </c>
      <c r="N568">
        <v>341527</v>
      </c>
      <c r="O568">
        <f t="shared" si="127"/>
        <v>139</v>
      </c>
    </row>
    <row r="569" spans="1:15" x14ac:dyDescent="0.2">
      <c r="A569" s="244">
        <v>3245</v>
      </c>
      <c r="B569" s="258">
        <v>21.36</v>
      </c>
      <c r="C569" s="258">
        <v>23.43</v>
      </c>
      <c r="D569">
        <f t="shared" si="128"/>
        <v>10</v>
      </c>
      <c r="E569">
        <f t="shared" si="129"/>
        <v>2022</v>
      </c>
      <c r="F569" s="256">
        <v>44865</v>
      </c>
      <c r="G569" s="142" t="s">
        <v>386</v>
      </c>
      <c r="H569" s="142" t="s">
        <v>387</v>
      </c>
      <c r="I569" t="s">
        <v>1123</v>
      </c>
      <c r="J569" t="s">
        <v>1113</v>
      </c>
      <c r="K569" t="s">
        <v>1515</v>
      </c>
      <c r="L569" t="s">
        <v>1516</v>
      </c>
      <c r="M569">
        <v>158270</v>
      </c>
      <c r="N569">
        <v>158654</v>
      </c>
      <c r="O569">
        <f t="shared" si="127"/>
        <v>384</v>
      </c>
    </row>
    <row r="570" spans="1:15" x14ac:dyDescent="0.2">
      <c r="A570" s="244" t="s">
        <v>413</v>
      </c>
      <c r="B570" s="258" t="s">
        <v>414</v>
      </c>
      <c r="C570" s="258" t="s">
        <v>414</v>
      </c>
      <c r="D570">
        <f t="shared" si="128"/>
        <v>10</v>
      </c>
      <c r="E570">
        <f t="shared" si="129"/>
        <v>2022</v>
      </c>
      <c r="F570" s="256">
        <v>44865</v>
      </c>
      <c r="G570" s="142" t="s">
        <v>386</v>
      </c>
      <c r="H570" s="142" t="s">
        <v>455</v>
      </c>
      <c r="I570" t="s">
        <v>1093</v>
      </c>
      <c r="J570" t="s">
        <v>1517</v>
      </c>
      <c r="K570" t="s">
        <v>1518</v>
      </c>
      <c r="L570" t="s">
        <v>1014</v>
      </c>
      <c r="M570">
        <v>358659</v>
      </c>
      <c r="N570">
        <v>358681</v>
      </c>
      <c r="O570">
        <f t="shared" si="127"/>
        <v>22</v>
      </c>
    </row>
    <row r="571" spans="1:15" x14ac:dyDescent="0.2">
      <c r="A571" s="244" t="s">
        <v>413</v>
      </c>
      <c r="B571" s="258" t="s">
        <v>414</v>
      </c>
      <c r="C571" s="258" t="s">
        <v>414</v>
      </c>
      <c r="D571">
        <f t="shared" si="128"/>
        <v>10</v>
      </c>
      <c r="E571">
        <f t="shared" si="129"/>
        <v>2022</v>
      </c>
      <c r="F571" s="256">
        <v>44865</v>
      </c>
      <c r="G571" s="142" t="s">
        <v>386</v>
      </c>
      <c r="H571" s="142" t="s">
        <v>395</v>
      </c>
      <c r="I571" t="s">
        <v>1142</v>
      </c>
      <c r="J571" t="s">
        <v>1519</v>
      </c>
      <c r="M571">
        <v>236275</v>
      </c>
      <c r="N571">
        <v>236303</v>
      </c>
      <c r="O571">
        <f t="shared" si="127"/>
        <v>28</v>
      </c>
    </row>
    <row r="572" spans="1:15" x14ac:dyDescent="0.2">
      <c r="A572" s="244" t="s">
        <v>413</v>
      </c>
      <c r="B572" s="258" t="s">
        <v>414</v>
      </c>
      <c r="C572" s="258" t="s">
        <v>414</v>
      </c>
      <c r="D572">
        <f t="shared" si="128"/>
        <v>11</v>
      </c>
      <c r="E572">
        <f t="shared" si="129"/>
        <v>2022</v>
      </c>
      <c r="F572" s="256">
        <v>44866</v>
      </c>
      <c r="G572" s="142" t="s">
        <v>386</v>
      </c>
      <c r="H572" s="142" t="s">
        <v>1082</v>
      </c>
      <c r="I572" t="s">
        <v>1216</v>
      </c>
      <c r="J572" t="s">
        <v>997</v>
      </c>
      <c r="K572" t="s">
        <v>1520</v>
      </c>
      <c r="L572" t="s">
        <v>478</v>
      </c>
      <c r="O572">
        <f t="shared" si="127"/>
        <v>0</v>
      </c>
    </row>
    <row r="573" spans="1:15" x14ac:dyDescent="0.2">
      <c r="A573" s="244">
        <v>3247</v>
      </c>
      <c r="B573" s="258">
        <v>17.079999999999998</v>
      </c>
      <c r="C573" s="258">
        <v>23.43</v>
      </c>
      <c r="D573">
        <f t="shared" si="128"/>
        <v>11</v>
      </c>
      <c r="E573">
        <f t="shared" si="129"/>
        <v>2022</v>
      </c>
      <c r="F573" s="256">
        <v>44866</v>
      </c>
      <c r="G573" s="142" t="s">
        <v>386</v>
      </c>
      <c r="H573" s="142" t="s">
        <v>387</v>
      </c>
      <c r="I573" t="s">
        <v>779</v>
      </c>
      <c r="J573" t="s">
        <v>1483</v>
      </c>
      <c r="K573" t="s">
        <v>1521</v>
      </c>
      <c r="L573" t="s">
        <v>1522</v>
      </c>
      <c r="M573">
        <v>158654</v>
      </c>
      <c r="N573">
        <v>158883</v>
      </c>
      <c r="O573">
        <f t="shared" si="127"/>
        <v>229</v>
      </c>
    </row>
    <row r="574" spans="1:15" x14ac:dyDescent="0.2">
      <c r="A574" s="244">
        <v>3248</v>
      </c>
      <c r="B574" s="258">
        <v>6.41</v>
      </c>
      <c r="C574" s="258">
        <v>23.43</v>
      </c>
      <c r="D574">
        <f t="shared" si="128"/>
        <v>11</v>
      </c>
      <c r="E574">
        <f t="shared" si="129"/>
        <v>2022</v>
      </c>
      <c r="F574" s="256">
        <v>44866</v>
      </c>
      <c r="G574" s="142" t="s">
        <v>386</v>
      </c>
      <c r="H574" s="142" t="s">
        <v>445</v>
      </c>
      <c r="I574" t="s">
        <v>1201</v>
      </c>
      <c r="J574" t="s">
        <v>1411</v>
      </c>
      <c r="K574" t="s">
        <v>1523</v>
      </c>
      <c r="L574" t="s">
        <v>1524</v>
      </c>
      <c r="M574">
        <v>236303</v>
      </c>
      <c r="N574">
        <v>236346</v>
      </c>
      <c r="O574">
        <f t="shared" si="127"/>
        <v>43</v>
      </c>
    </row>
    <row r="575" spans="1:15" hidden="1" x14ac:dyDescent="0.2">
      <c r="A575" s="244">
        <v>3249</v>
      </c>
      <c r="B575" s="258">
        <v>20.170000000000002</v>
      </c>
      <c r="C575" s="258">
        <v>24.79</v>
      </c>
      <c r="D575" s="258"/>
      <c r="E575" s="258"/>
      <c r="F575" s="256">
        <v>44866</v>
      </c>
      <c r="G575" s="262" t="s">
        <v>777</v>
      </c>
      <c r="H575" s="142" t="s">
        <v>1273</v>
      </c>
      <c r="I575" t="s">
        <v>779</v>
      </c>
      <c r="J575" t="s">
        <v>1525</v>
      </c>
      <c r="K575" t="s">
        <v>1526</v>
      </c>
      <c r="L575" t="s">
        <v>1384</v>
      </c>
      <c r="M575" t="s">
        <v>1276</v>
      </c>
      <c r="N575" t="s">
        <v>1195</v>
      </c>
      <c r="O575">
        <v>0</v>
      </c>
    </row>
    <row r="576" spans="1:15" x14ac:dyDescent="0.2">
      <c r="A576" s="244">
        <v>3250</v>
      </c>
      <c r="B576" s="258">
        <v>12.81</v>
      </c>
      <c r="C576" s="258">
        <v>23.43</v>
      </c>
      <c r="D576">
        <f t="shared" ref="D576:D584" si="130">MONTH(F576)</f>
        <v>11</v>
      </c>
      <c r="E576">
        <f t="shared" ref="E576:E584" si="131">YEAR(F576)</f>
        <v>2022</v>
      </c>
      <c r="F576" s="256">
        <v>44866</v>
      </c>
      <c r="G576" s="142" t="s">
        <v>386</v>
      </c>
      <c r="H576" s="142" t="s">
        <v>1338</v>
      </c>
      <c r="I576" t="s">
        <v>1145</v>
      </c>
      <c r="J576" t="s">
        <v>1411</v>
      </c>
      <c r="K576" t="s">
        <v>1527</v>
      </c>
      <c r="L576" t="s">
        <v>1340</v>
      </c>
      <c r="M576">
        <v>311325</v>
      </c>
      <c r="N576">
        <v>311344</v>
      </c>
      <c r="O576">
        <f t="shared" si="127"/>
        <v>19</v>
      </c>
    </row>
    <row r="577" spans="1:15" x14ac:dyDescent="0.2">
      <c r="A577" s="244">
        <v>3251</v>
      </c>
      <c r="B577" s="258">
        <v>12.81</v>
      </c>
      <c r="C577" s="258">
        <v>23.43</v>
      </c>
      <c r="D577">
        <f t="shared" si="130"/>
        <v>11</v>
      </c>
      <c r="E577">
        <f t="shared" si="131"/>
        <v>2022</v>
      </c>
      <c r="F577" s="256">
        <v>44866</v>
      </c>
      <c r="G577" s="142" t="s">
        <v>386</v>
      </c>
      <c r="H577" s="142" t="s">
        <v>486</v>
      </c>
      <c r="I577" t="s">
        <v>1145</v>
      </c>
      <c r="J577" t="s">
        <v>1411</v>
      </c>
      <c r="L577" t="s">
        <v>1528</v>
      </c>
      <c r="M577">
        <v>0</v>
      </c>
      <c r="N577">
        <v>0</v>
      </c>
      <c r="O577">
        <f t="shared" si="127"/>
        <v>0</v>
      </c>
    </row>
    <row r="578" spans="1:15" x14ac:dyDescent="0.2">
      <c r="A578" s="244">
        <v>3252</v>
      </c>
      <c r="B578" s="258">
        <v>14.94</v>
      </c>
      <c r="C578" s="258">
        <v>23.43</v>
      </c>
      <c r="D578">
        <f t="shared" si="130"/>
        <v>11</v>
      </c>
      <c r="E578">
        <f t="shared" si="131"/>
        <v>2022</v>
      </c>
      <c r="F578" s="256">
        <v>44867</v>
      </c>
      <c r="G578" s="142" t="s">
        <v>386</v>
      </c>
      <c r="H578" s="142" t="s">
        <v>395</v>
      </c>
      <c r="I578" t="s">
        <v>1011</v>
      </c>
      <c r="J578" t="s">
        <v>1411</v>
      </c>
      <c r="K578" t="s">
        <v>1529</v>
      </c>
      <c r="L578" t="s">
        <v>1530</v>
      </c>
      <c r="M578">
        <v>236346</v>
      </c>
      <c r="N578">
        <v>236380</v>
      </c>
      <c r="O578">
        <f t="shared" si="127"/>
        <v>34</v>
      </c>
    </row>
    <row r="579" spans="1:15" x14ac:dyDescent="0.2">
      <c r="A579" s="244">
        <v>3253</v>
      </c>
      <c r="B579" s="258">
        <v>12.81</v>
      </c>
      <c r="C579" s="258">
        <v>23.43</v>
      </c>
      <c r="D579">
        <f t="shared" si="130"/>
        <v>11</v>
      </c>
      <c r="E579">
        <f t="shared" si="131"/>
        <v>2022</v>
      </c>
      <c r="F579" s="256">
        <v>44868</v>
      </c>
      <c r="G579" s="142" t="s">
        <v>386</v>
      </c>
      <c r="H579" s="142" t="s">
        <v>1454</v>
      </c>
      <c r="I579" t="s">
        <v>985</v>
      </c>
      <c r="J579" t="s">
        <v>1038</v>
      </c>
      <c r="K579" t="s">
        <v>1531</v>
      </c>
      <c r="L579" t="s">
        <v>1532</v>
      </c>
      <c r="M579">
        <v>1197</v>
      </c>
      <c r="N579">
        <v>1331</v>
      </c>
      <c r="O579">
        <f t="shared" si="127"/>
        <v>134</v>
      </c>
    </row>
    <row r="580" spans="1:15" x14ac:dyDescent="0.2">
      <c r="A580" s="244">
        <v>3254</v>
      </c>
      <c r="B580" s="258">
        <v>29.88</v>
      </c>
      <c r="C580" s="258">
        <v>23.43</v>
      </c>
      <c r="D580">
        <f t="shared" si="130"/>
        <v>11</v>
      </c>
      <c r="E580">
        <f t="shared" si="131"/>
        <v>2022</v>
      </c>
      <c r="F580" s="256">
        <v>44868</v>
      </c>
      <c r="G580" s="142" t="s">
        <v>386</v>
      </c>
      <c r="H580" s="142" t="s">
        <v>387</v>
      </c>
      <c r="I580" t="s">
        <v>1011</v>
      </c>
      <c r="J580" t="s">
        <v>970</v>
      </c>
      <c r="K580" t="s">
        <v>1533</v>
      </c>
      <c r="L580" t="s">
        <v>1534</v>
      </c>
      <c r="M580">
        <v>158883</v>
      </c>
      <c r="N580">
        <v>159240</v>
      </c>
      <c r="O580">
        <f t="shared" si="127"/>
        <v>357</v>
      </c>
    </row>
    <row r="581" spans="1:15" x14ac:dyDescent="0.2">
      <c r="A581" s="244" t="s">
        <v>413</v>
      </c>
      <c r="B581" s="258" t="s">
        <v>414</v>
      </c>
      <c r="C581" s="258" t="s">
        <v>414</v>
      </c>
      <c r="D581">
        <f t="shared" si="130"/>
        <v>11</v>
      </c>
      <c r="E581">
        <f t="shared" si="131"/>
        <v>2022</v>
      </c>
      <c r="F581" s="256">
        <v>44868</v>
      </c>
      <c r="G581" s="142" t="s">
        <v>386</v>
      </c>
      <c r="H581" s="142" t="s">
        <v>1082</v>
      </c>
      <c r="I581" t="s">
        <v>1157</v>
      </c>
      <c r="J581" t="s">
        <v>997</v>
      </c>
      <c r="K581" t="s">
        <v>1535</v>
      </c>
      <c r="L581" t="s">
        <v>478</v>
      </c>
      <c r="M581">
        <v>341660</v>
      </c>
      <c r="N581">
        <v>341814</v>
      </c>
      <c r="O581">
        <f t="shared" si="127"/>
        <v>154</v>
      </c>
    </row>
    <row r="582" spans="1:15" x14ac:dyDescent="0.2">
      <c r="A582" s="244">
        <v>3244</v>
      </c>
      <c r="B582" s="258">
        <v>12.81</v>
      </c>
      <c r="C582" s="258">
        <v>23.43</v>
      </c>
      <c r="D582">
        <f t="shared" si="130"/>
        <v>11</v>
      </c>
      <c r="E582">
        <f t="shared" si="131"/>
        <v>2022</v>
      </c>
      <c r="F582" s="256">
        <v>44869</v>
      </c>
      <c r="G582" s="142" t="s">
        <v>386</v>
      </c>
      <c r="H582" s="142" t="s">
        <v>395</v>
      </c>
      <c r="I582" t="s">
        <v>1232</v>
      </c>
      <c r="J582" t="s">
        <v>997</v>
      </c>
      <c r="K582" t="s">
        <v>1536</v>
      </c>
      <c r="L582" t="s">
        <v>478</v>
      </c>
      <c r="M582">
        <v>236380</v>
      </c>
      <c r="N582">
        <v>236518</v>
      </c>
      <c r="O582">
        <f t="shared" si="127"/>
        <v>138</v>
      </c>
    </row>
    <row r="583" spans="1:15" x14ac:dyDescent="0.2">
      <c r="A583" s="244" t="s">
        <v>413</v>
      </c>
      <c r="B583" s="258" t="s">
        <v>414</v>
      </c>
      <c r="C583" s="258" t="s">
        <v>414</v>
      </c>
      <c r="D583">
        <f t="shared" si="130"/>
        <v>11</v>
      </c>
      <c r="E583">
        <f t="shared" si="131"/>
        <v>2022</v>
      </c>
      <c r="F583" s="256">
        <v>44869</v>
      </c>
      <c r="G583" s="142" t="s">
        <v>386</v>
      </c>
      <c r="H583" s="142" t="s">
        <v>1338</v>
      </c>
      <c r="I583" t="s">
        <v>1079</v>
      </c>
      <c r="J583" t="s">
        <v>989</v>
      </c>
      <c r="K583" t="s">
        <v>1537</v>
      </c>
      <c r="L583" t="s">
        <v>1538</v>
      </c>
      <c r="M583">
        <v>311344.5</v>
      </c>
      <c r="N583">
        <v>311369</v>
      </c>
      <c r="O583">
        <f t="shared" si="127"/>
        <v>24.5</v>
      </c>
    </row>
    <row r="584" spans="1:15" x14ac:dyDescent="0.2">
      <c r="A584" s="244" t="s">
        <v>413</v>
      </c>
      <c r="B584" s="258" t="s">
        <v>414</v>
      </c>
      <c r="C584" s="258" t="s">
        <v>414</v>
      </c>
      <c r="D584">
        <f t="shared" si="130"/>
        <v>11</v>
      </c>
      <c r="E584">
        <f t="shared" si="131"/>
        <v>2022</v>
      </c>
      <c r="F584" s="256">
        <v>44869</v>
      </c>
      <c r="G584" s="142" t="s">
        <v>386</v>
      </c>
      <c r="H584" s="142" t="s">
        <v>455</v>
      </c>
      <c r="I584" t="s">
        <v>1093</v>
      </c>
      <c r="J584" t="s">
        <v>989</v>
      </c>
      <c r="L584" t="s">
        <v>786</v>
      </c>
      <c r="M584">
        <v>358681</v>
      </c>
      <c r="N584">
        <v>358707</v>
      </c>
      <c r="O584">
        <f t="shared" si="127"/>
        <v>26</v>
      </c>
    </row>
    <row r="585" spans="1:15" hidden="1" x14ac:dyDescent="0.2">
      <c r="A585" s="244">
        <v>3255</v>
      </c>
      <c r="B585" s="258"/>
      <c r="C585" s="258"/>
      <c r="D585" s="258"/>
      <c r="E585" s="258"/>
      <c r="F585" s="256" t="s">
        <v>1539</v>
      </c>
      <c r="G585" s="142" t="s">
        <v>386</v>
      </c>
      <c r="H585" s="142" t="s">
        <v>1454</v>
      </c>
      <c r="I585" t="s">
        <v>985</v>
      </c>
      <c r="J585" t="s">
        <v>1540</v>
      </c>
      <c r="K585" t="s">
        <v>1541</v>
      </c>
      <c r="L585" t="s">
        <v>1542</v>
      </c>
      <c r="M585">
        <v>1331</v>
      </c>
      <c r="N585">
        <v>2862</v>
      </c>
      <c r="O585">
        <f t="shared" si="127"/>
        <v>1531</v>
      </c>
    </row>
    <row r="586" spans="1:15" x14ac:dyDescent="0.2">
      <c r="A586" s="244">
        <v>3256</v>
      </c>
      <c r="B586" s="258">
        <v>64.03</v>
      </c>
      <c r="C586" s="258">
        <v>23.43</v>
      </c>
      <c r="D586">
        <f t="shared" ref="D586:D589" si="132">MONTH(F586)</f>
        <v>11</v>
      </c>
      <c r="E586">
        <f t="shared" ref="E586:E589" si="133">YEAR(F586)</f>
        <v>2022</v>
      </c>
      <c r="F586" s="256">
        <v>44872</v>
      </c>
      <c r="G586" t="s">
        <v>386</v>
      </c>
      <c r="H586" t="s">
        <v>1082</v>
      </c>
      <c r="I586" t="s">
        <v>1341</v>
      </c>
      <c r="J586" t="s">
        <v>997</v>
      </c>
      <c r="K586" t="s">
        <v>1543</v>
      </c>
      <c r="L586" t="s">
        <v>478</v>
      </c>
      <c r="M586">
        <v>341814</v>
      </c>
      <c r="N586">
        <v>341952</v>
      </c>
      <c r="O586">
        <f t="shared" si="127"/>
        <v>138</v>
      </c>
    </row>
    <row r="587" spans="1:15" x14ac:dyDescent="0.2">
      <c r="A587" s="244" t="s">
        <v>413</v>
      </c>
      <c r="B587" s="258" t="s">
        <v>414</v>
      </c>
      <c r="C587" s="258" t="s">
        <v>414</v>
      </c>
      <c r="D587">
        <f t="shared" si="132"/>
        <v>11</v>
      </c>
      <c r="E587">
        <f t="shared" si="133"/>
        <v>2022</v>
      </c>
      <c r="F587" s="256">
        <v>44872</v>
      </c>
      <c r="G587" t="s">
        <v>386</v>
      </c>
      <c r="H587" t="s">
        <v>1092</v>
      </c>
      <c r="I587" t="s">
        <v>915</v>
      </c>
      <c r="J587" t="s">
        <v>437</v>
      </c>
      <c r="K587" t="s">
        <v>1544</v>
      </c>
      <c r="L587" t="s">
        <v>1510</v>
      </c>
      <c r="M587">
        <v>419271</v>
      </c>
      <c r="N587">
        <v>419295</v>
      </c>
      <c r="O587">
        <f t="shared" si="127"/>
        <v>24</v>
      </c>
    </row>
    <row r="588" spans="1:15" x14ac:dyDescent="0.2">
      <c r="A588" s="244" t="s">
        <v>413</v>
      </c>
      <c r="B588" s="258" t="s">
        <v>414</v>
      </c>
      <c r="C588" s="258" t="s">
        <v>414</v>
      </c>
      <c r="D588">
        <f t="shared" si="132"/>
        <v>11</v>
      </c>
      <c r="E588">
        <f t="shared" si="133"/>
        <v>2022</v>
      </c>
      <c r="F588" s="256">
        <v>44873</v>
      </c>
      <c r="G588" t="s">
        <v>386</v>
      </c>
      <c r="H588" t="s">
        <v>1082</v>
      </c>
      <c r="I588" t="s">
        <v>1216</v>
      </c>
      <c r="J588" t="s">
        <v>410</v>
      </c>
      <c r="K588" t="s">
        <v>1545</v>
      </c>
      <c r="L588" t="s">
        <v>478</v>
      </c>
      <c r="M588">
        <v>341952</v>
      </c>
      <c r="N588">
        <v>342085</v>
      </c>
      <c r="O588">
        <f t="shared" si="127"/>
        <v>133</v>
      </c>
    </row>
    <row r="589" spans="1:15" x14ac:dyDescent="0.2">
      <c r="A589" s="244" t="s">
        <v>413</v>
      </c>
      <c r="B589" s="258" t="s">
        <v>414</v>
      </c>
      <c r="C589" s="258" t="s">
        <v>414</v>
      </c>
      <c r="D589">
        <f t="shared" si="132"/>
        <v>11</v>
      </c>
      <c r="E589">
        <f t="shared" si="133"/>
        <v>2022</v>
      </c>
      <c r="F589" s="256">
        <v>44873</v>
      </c>
      <c r="G589" t="s">
        <v>386</v>
      </c>
      <c r="H589" t="s">
        <v>395</v>
      </c>
      <c r="I589" t="s">
        <v>1051</v>
      </c>
      <c r="J589" t="s">
        <v>1188</v>
      </c>
      <c r="K589" t="s">
        <v>1546</v>
      </c>
      <c r="L589" t="s">
        <v>1547</v>
      </c>
      <c r="M589">
        <v>236518</v>
      </c>
      <c r="N589">
        <v>236537</v>
      </c>
      <c r="O589">
        <f t="shared" si="127"/>
        <v>19</v>
      </c>
    </row>
    <row r="590" spans="1:15" hidden="1" x14ac:dyDescent="0.2">
      <c r="A590" s="244"/>
      <c r="B590" s="258"/>
      <c r="C590" s="258"/>
      <c r="D590" s="258"/>
      <c r="E590" s="258"/>
      <c r="F590" s="256"/>
      <c r="M590">
        <v>311369</v>
      </c>
      <c r="N590">
        <v>311381</v>
      </c>
      <c r="O590">
        <f t="shared" si="127"/>
        <v>12</v>
      </c>
    </row>
    <row r="591" spans="1:15" x14ac:dyDescent="0.2">
      <c r="A591" s="244" t="s">
        <v>413</v>
      </c>
      <c r="B591" s="258" t="s">
        <v>414</v>
      </c>
      <c r="C591" s="258" t="s">
        <v>414</v>
      </c>
      <c r="D591">
        <f t="shared" ref="D591:D595" si="134">MONTH(F591)</f>
        <v>11</v>
      </c>
      <c r="E591">
        <f t="shared" ref="E591:E595" si="135">YEAR(F591)</f>
        <v>2022</v>
      </c>
      <c r="F591" s="256">
        <v>44874</v>
      </c>
      <c r="G591" t="s">
        <v>386</v>
      </c>
      <c r="H591" t="s">
        <v>1082</v>
      </c>
      <c r="I591" t="s">
        <v>1149</v>
      </c>
      <c r="J591" t="s">
        <v>1085</v>
      </c>
      <c r="K591" t="s">
        <v>1548</v>
      </c>
      <c r="L591" t="s">
        <v>478</v>
      </c>
      <c r="M591">
        <v>342085</v>
      </c>
      <c r="N591">
        <v>342218</v>
      </c>
      <c r="O591">
        <f t="shared" si="127"/>
        <v>133</v>
      </c>
    </row>
    <row r="592" spans="1:15" x14ac:dyDescent="0.2">
      <c r="A592" s="244">
        <v>3258</v>
      </c>
      <c r="B592" s="258">
        <v>38.4</v>
      </c>
      <c r="C592" s="258">
        <v>23.44</v>
      </c>
      <c r="D592">
        <f t="shared" si="134"/>
        <v>11</v>
      </c>
      <c r="E592">
        <f t="shared" si="135"/>
        <v>2022</v>
      </c>
      <c r="F592" s="256">
        <v>44874</v>
      </c>
      <c r="G592" t="s">
        <v>386</v>
      </c>
      <c r="H592" t="s">
        <v>1454</v>
      </c>
      <c r="I592" t="s">
        <v>985</v>
      </c>
      <c r="J592" t="s">
        <v>1549</v>
      </c>
      <c r="K592" t="s">
        <v>1550</v>
      </c>
      <c r="L592" t="s">
        <v>1551</v>
      </c>
      <c r="M592">
        <v>2862</v>
      </c>
      <c r="N592">
        <v>3181</v>
      </c>
      <c r="O592">
        <f t="shared" si="127"/>
        <v>319</v>
      </c>
    </row>
    <row r="593" spans="1:15" x14ac:dyDescent="0.2">
      <c r="A593" s="244" t="s">
        <v>413</v>
      </c>
      <c r="B593" s="258" t="s">
        <v>414</v>
      </c>
      <c r="C593" s="258" t="s">
        <v>414</v>
      </c>
      <c r="D593">
        <f t="shared" si="134"/>
        <v>11</v>
      </c>
      <c r="E593">
        <f t="shared" si="135"/>
        <v>2022</v>
      </c>
      <c r="F593" s="256">
        <v>44875</v>
      </c>
      <c r="G593" t="s">
        <v>386</v>
      </c>
      <c r="H593" t="s">
        <v>1082</v>
      </c>
      <c r="I593" t="s">
        <v>1552</v>
      </c>
      <c r="J593" t="s">
        <v>1085</v>
      </c>
      <c r="K593" t="s">
        <v>1553</v>
      </c>
      <c r="L593" t="s">
        <v>478</v>
      </c>
      <c r="M593">
        <v>342218</v>
      </c>
      <c r="N593">
        <v>342360</v>
      </c>
      <c r="O593">
        <f t="shared" si="127"/>
        <v>142</v>
      </c>
    </row>
    <row r="594" spans="1:15" x14ac:dyDescent="0.2">
      <c r="A594" s="244">
        <v>3259</v>
      </c>
      <c r="B594" s="258">
        <v>14.93</v>
      </c>
      <c r="C594" s="258">
        <v>23.44</v>
      </c>
      <c r="D594">
        <f t="shared" si="134"/>
        <v>11</v>
      </c>
      <c r="E594">
        <f t="shared" si="135"/>
        <v>2022</v>
      </c>
      <c r="F594" s="256">
        <v>44875</v>
      </c>
      <c r="G594" t="s">
        <v>386</v>
      </c>
      <c r="H594" t="s">
        <v>387</v>
      </c>
      <c r="I594" t="s">
        <v>1142</v>
      </c>
      <c r="J594" t="s">
        <v>1068</v>
      </c>
      <c r="K594" t="s">
        <v>1554</v>
      </c>
      <c r="L594" t="s">
        <v>1555</v>
      </c>
      <c r="M594">
        <v>159240</v>
      </c>
      <c r="N594">
        <v>159409</v>
      </c>
      <c r="O594">
        <f t="shared" si="127"/>
        <v>169</v>
      </c>
    </row>
    <row r="595" spans="1:15" x14ac:dyDescent="0.2">
      <c r="A595" s="244">
        <v>3262</v>
      </c>
      <c r="B595" s="258">
        <v>29.88</v>
      </c>
      <c r="C595" s="258">
        <v>23.43</v>
      </c>
      <c r="D595">
        <f t="shared" si="134"/>
        <v>11</v>
      </c>
      <c r="E595">
        <f t="shared" si="135"/>
        <v>2022</v>
      </c>
      <c r="F595" s="256">
        <v>44875</v>
      </c>
      <c r="G595" t="s">
        <v>386</v>
      </c>
      <c r="H595" t="s">
        <v>395</v>
      </c>
      <c r="I595" t="s">
        <v>1123</v>
      </c>
      <c r="J595" t="s">
        <v>1235</v>
      </c>
      <c r="K595" t="s">
        <v>1556</v>
      </c>
      <c r="L595" t="s">
        <v>1557</v>
      </c>
      <c r="M595">
        <v>236537</v>
      </c>
      <c r="N595">
        <v>236860</v>
      </c>
      <c r="O595">
        <f t="shared" si="127"/>
        <v>323</v>
      </c>
    </row>
    <row r="596" spans="1:15" hidden="1" x14ac:dyDescent="0.2">
      <c r="A596" s="244">
        <v>3260</v>
      </c>
      <c r="B596" s="258">
        <v>21.63</v>
      </c>
      <c r="C596" s="258">
        <v>23.12</v>
      </c>
      <c r="D596" s="258"/>
      <c r="E596" s="258"/>
      <c r="F596" s="256" t="s">
        <v>1558</v>
      </c>
      <c r="G596" t="s">
        <v>386</v>
      </c>
      <c r="H596" t="s">
        <v>1454</v>
      </c>
      <c r="I596" t="s">
        <v>973</v>
      </c>
      <c r="J596" t="s">
        <v>1559</v>
      </c>
      <c r="K596" t="s">
        <v>1560</v>
      </c>
      <c r="L596" t="s">
        <v>1561</v>
      </c>
      <c r="M596">
        <v>3181</v>
      </c>
      <c r="N596">
        <v>4472</v>
      </c>
      <c r="O596">
        <f t="shared" si="127"/>
        <v>1291</v>
      </c>
    </row>
    <row r="597" spans="1:15" x14ac:dyDescent="0.2">
      <c r="A597" s="244">
        <v>3257</v>
      </c>
      <c r="B597" s="258">
        <v>17.079999999999998</v>
      </c>
      <c r="C597" s="258">
        <v>23.43</v>
      </c>
      <c r="D597">
        <f t="shared" ref="D597:D604" si="136">MONTH(F597)</f>
        <v>11</v>
      </c>
      <c r="E597">
        <f t="shared" ref="E597:E604" si="137">YEAR(F597)</f>
        <v>2022</v>
      </c>
      <c r="F597" s="256">
        <v>44876</v>
      </c>
      <c r="G597" t="s">
        <v>386</v>
      </c>
      <c r="H597" t="s">
        <v>445</v>
      </c>
      <c r="I597" t="s">
        <v>1232</v>
      </c>
      <c r="J597" t="s">
        <v>410</v>
      </c>
      <c r="K597" t="s">
        <v>1562</v>
      </c>
      <c r="L597" t="s">
        <v>478</v>
      </c>
      <c r="M597">
        <v>236860</v>
      </c>
      <c r="N597">
        <v>236998</v>
      </c>
      <c r="O597">
        <f t="shared" si="127"/>
        <v>138</v>
      </c>
    </row>
    <row r="598" spans="1:15" x14ac:dyDescent="0.2">
      <c r="A598" s="244">
        <v>3264</v>
      </c>
      <c r="B598" s="258">
        <v>4.2699999999999996</v>
      </c>
      <c r="C598" s="258">
        <v>23.43</v>
      </c>
      <c r="D598">
        <f t="shared" si="136"/>
        <v>11</v>
      </c>
      <c r="E598">
        <f t="shared" si="137"/>
        <v>2022</v>
      </c>
      <c r="F598" s="256">
        <v>44876</v>
      </c>
      <c r="G598" t="s">
        <v>386</v>
      </c>
      <c r="H598" t="s">
        <v>455</v>
      </c>
      <c r="I598" t="s">
        <v>1142</v>
      </c>
      <c r="J598" t="s">
        <v>1188</v>
      </c>
      <c r="K598" t="s">
        <v>1563</v>
      </c>
      <c r="L598" t="s">
        <v>1564</v>
      </c>
      <c r="M598">
        <v>358707</v>
      </c>
      <c r="N598">
        <v>358728</v>
      </c>
      <c r="O598">
        <f t="shared" si="127"/>
        <v>21</v>
      </c>
    </row>
    <row r="599" spans="1:15" x14ac:dyDescent="0.2">
      <c r="A599" s="244">
        <v>3265</v>
      </c>
      <c r="B599" s="258">
        <v>12.81</v>
      </c>
      <c r="C599" s="258">
        <v>23.43</v>
      </c>
      <c r="D599">
        <f t="shared" si="136"/>
        <v>11</v>
      </c>
      <c r="E599">
        <f t="shared" si="137"/>
        <v>2022</v>
      </c>
      <c r="F599" s="256">
        <v>44876</v>
      </c>
      <c r="G599" t="s">
        <v>386</v>
      </c>
      <c r="H599" t="s">
        <v>1338</v>
      </c>
      <c r="I599" t="s">
        <v>1079</v>
      </c>
      <c r="J599" t="s">
        <v>417</v>
      </c>
      <c r="K599" t="s">
        <v>1293</v>
      </c>
      <c r="L599" t="s">
        <v>1538</v>
      </c>
      <c r="M599">
        <v>311381</v>
      </c>
      <c r="N599">
        <v>311400</v>
      </c>
      <c r="O599">
        <f t="shared" si="127"/>
        <v>19</v>
      </c>
    </row>
    <row r="600" spans="1:15" x14ac:dyDescent="0.2">
      <c r="A600" s="244">
        <v>3266</v>
      </c>
      <c r="B600" s="258">
        <v>12.79</v>
      </c>
      <c r="C600" s="258">
        <v>23.44</v>
      </c>
      <c r="D600">
        <f t="shared" si="136"/>
        <v>11</v>
      </c>
      <c r="E600">
        <f t="shared" si="137"/>
        <v>2022</v>
      </c>
      <c r="F600" s="256">
        <v>44876</v>
      </c>
      <c r="G600" t="s">
        <v>386</v>
      </c>
      <c r="H600" t="s">
        <v>1092</v>
      </c>
      <c r="I600" t="s">
        <v>915</v>
      </c>
      <c r="J600" t="s">
        <v>1188</v>
      </c>
      <c r="K600" t="s">
        <v>1293</v>
      </c>
      <c r="L600" t="s">
        <v>1510</v>
      </c>
      <c r="M600">
        <v>419295</v>
      </c>
      <c r="N600">
        <v>419321</v>
      </c>
      <c r="O600">
        <f t="shared" si="127"/>
        <v>26</v>
      </c>
    </row>
    <row r="601" spans="1:15" x14ac:dyDescent="0.2">
      <c r="A601" s="244">
        <v>3267</v>
      </c>
      <c r="B601" s="258">
        <v>12.81</v>
      </c>
      <c r="C601" s="258">
        <v>23.43</v>
      </c>
      <c r="D601">
        <f t="shared" si="136"/>
        <v>11</v>
      </c>
      <c r="E601">
        <f t="shared" si="137"/>
        <v>2022</v>
      </c>
      <c r="F601" s="256">
        <v>44876</v>
      </c>
      <c r="G601" t="s">
        <v>386</v>
      </c>
      <c r="H601" t="s">
        <v>486</v>
      </c>
      <c r="I601" t="s">
        <v>1079</v>
      </c>
      <c r="J601" t="s">
        <v>916</v>
      </c>
      <c r="K601" t="s">
        <v>983</v>
      </c>
      <c r="L601" t="s">
        <v>1528</v>
      </c>
      <c r="M601" s="281" t="s">
        <v>1565</v>
      </c>
      <c r="N601" s="281" t="s">
        <v>1565</v>
      </c>
      <c r="O601" s="281" t="s">
        <v>1565</v>
      </c>
    </row>
    <row r="602" spans="1:15" x14ac:dyDescent="0.2">
      <c r="A602" s="244">
        <v>3263</v>
      </c>
      <c r="B602" s="258">
        <v>5.13</v>
      </c>
      <c r="C602" s="258">
        <v>23.43</v>
      </c>
      <c r="D602">
        <f t="shared" si="136"/>
        <v>11</v>
      </c>
      <c r="E602">
        <f t="shared" si="137"/>
        <v>2022</v>
      </c>
      <c r="F602" s="256">
        <v>44876</v>
      </c>
      <c r="G602" t="s">
        <v>386</v>
      </c>
      <c r="H602" t="s">
        <v>387</v>
      </c>
      <c r="I602" t="s">
        <v>1051</v>
      </c>
      <c r="J602" t="s">
        <v>1188</v>
      </c>
      <c r="K602" t="s">
        <v>1566</v>
      </c>
      <c r="L602" t="s">
        <v>1053</v>
      </c>
      <c r="M602">
        <v>159409</v>
      </c>
      <c r="N602">
        <v>159450</v>
      </c>
      <c r="O602">
        <f t="shared" si="127"/>
        <v>41</v>
      </c>
    </row>
    <row r="603" spans="1:15" x14ac:dyDescent="0.2">
      <c r="A603" s="244">
        <v>3268</v>
      </c>
      <c r="B603" s="258">
        <v>85.37</v>
      </c>
      <c r="C603" s="258">
        <v>23.43</v>
      </c>
      <c r="D603">
        <f t="shared" si="136"/>
        <v>11</v>
      </c>
      <c r="E603">
        <f t="shared" si="137"/>
        <v>2022</v>
      </c>
      <c r="F603" s="256">
        <v>44879</v>
      </c>
      <c r="G603" t="s">
        <v>386</v>
      </c>
      <c r="H603" t="s">
        <v>1082</v>
      </c>
      <c r="I603" t="s">
        <v>1240</v>
      </c>
      <c r="J603" t="s">
        <v>1085</v>
      </c>
      <c r="K603" t="s">
        <v>1567</v>
      </c>
      <c r="L603" t="s">
        <v>478</v>
      </c>
      <c r="M603">
        <v>342360</v>
      </c>
      <c r="N603">
        <v>342498</v>
      </c>
      <c r="O603">
        <f t="shared" ref="O603:O668" si="138">N603-M603</f>
        <v>138</v>
      </c>
    </row>
    <row r="604" spans="1:15" x14ac:dyDescent="0.2">
      <c r="A604" s="244" t="s">
        <v>413</v>
      </c>
      <c r="B604" s="258" t="s">
        <v>414</v>
      </c>
      <c r="C604" s="258" t="s">
        <v>414</v>
      </c>
      <c r="D604">
        <f t="shared" si="136"/>
        <v>11</v>
      </c>
      <c r="E604">
        <f t="shared" si="137"/>
        <v>2022</v>
      </c>
      <c r="F604" s="256">
        <v>44880</v>
      </c>
      <c r="G604" t="s">
        <v>386</v>
      </c>
      <c r="H604" t="s">
        <v>1082</v>
      </c>
      <c r="I604" t="s">
        <v>1216</v>
      </c>
      <c r="J604" t="s">
        <v>1085</v>
      </c>
      <c r="K604" t="s">
        <v>1568</v>
      </c>
      <c r="L604" t="s">
        <v>478</v>
      </c>
      <c r="M604">
        <v>342498</v>
      </c>
      <c r="N604">
        <v>342631</v>
      </c>
      <c r="O604">
        <f t="shared" si="138"/>
        <v>133</v>
      </c>
    </row>
    <row r="605" spans="1:15" hidden="1" x14ac:dyDescent="0.2">
      <c r="A605" s="244">
        <v>3272</v>
      </c>
      <c r="B605" s="258">
        <v>20.170000000000002</v>
      </c>
      <c r="C605" s="258">
        <v>24.79</v>
      </c>
      <c r="D605" s="258"/>
      <c r="E605" s="258"/>
      <c r="F605" s="256">
        <v>44880</v>
      </c>
      <c r="G605" s="262" t="s">
        <v>777</v>
      </c>
      <c r="H605" t="s">
        <v>1569</v>
      </c>
      <c r="I605" t="s">
        <v>1187</v>
      </c>
      <c r="J605" t="s">
        <v>983</v>
      </c>
      <c r="K605" t="s">
        <v>1570</v>
      </c>
      <c r="L605" t="s">
        <v>1571</v>
      </c>
      <c r="M605">
        <v>0</v>
      </c>
      <c r="N605">
        <v>0</v>
      </c>
      <c r="O605">
        <f t="shared" si="138"/>
        <v>0</v>
      </c>
    </row>
    <row r="606" spans="1:15" x14ac:dyDescent="0.2">
      <c r="A606" s="244">
        <v>3273</v>
      </c>
      <c r="B606" s="258">
        <v>12.81</v>
      </c>
      <c r="C606" s="258">
        <v>23.43</v>
      </c>
      <c r="D606">
        <f t="shared" ref="D606:D607" si="139">MONTH(F606)</f>
        <v>11</v>
      </c>
      <c r="E606">
        <f t="shared" ref="E606:E607" si="140">YEAR(F606)</f>
        <v>2022</v>
      </c>
      <c r="F606" s="256">
        <v>44880</v>
      </c>
      <c r="G606" t="s">
        <v>386</v>
      </c>
      <c r="H606" t="s">
        <v>1454</v>
      </c>
      <c r="I606" t="s">
        <v>985</v>
      </c>
      <c r="J606" t="s">
        <v>1085</v>
      </c>
      <c r="K606" t="s">
        <v>1572</v>
      </c>
      <c r="L606" t="s">
        <v>696</v>
      </c>
      <c r="M606">
        <v>4472</v>
      </c>
      <c r="N606">
        <v>4657</v>
      </c>
      <c r="O606">
        <f t="shared" si="138"/>
        <v>185</v>
      </c>
    </row>
    <row r="607" spans="1:15" x14ac:dyDescent="0.2">
      <c r="A607" s="244">
        <v>3275</v>
      </c>
      <c r="B607" s="258">
        <v>5.14</v>
      </c>
      <c r="C607" s="258">
        <v>23.43</v>
      </c>
      <c r="D607">
        <f t="shared" si="139"/>
        <v>11</v>
      </c>
      <c r="E607">
        <f t="shared" si="140"/>
        <v>2022</v>
      </c>
      <c r="F607" s="256">
        <v>44880</v>
      </c>
      <c r="G607" t="s">
        <v>386</v>
      </c>
      <c r="H607" t="s">
        <v>455</v>
      </c>
      <c r="I607" t="s">
        <v>1093</v>
      </c>
      <c r="J607" t="s">
        <v>1188</v>
      </c>
      <c r="K607" t="s">
        <v>1573</v>
      </c>
      <c r="L607" t="s">
        <v>786</v>
      </c>
      <c r="M607">
        <v>358728</v>
      </c>
      <c r="O607">
        <f t="shared" si="138"/>
        <v>-358728</v>
      </c>
    </row>
    <row r="608" spans="1:15" hidden="1" x14ac:dyDescent="0.2">
      <c r="A608" s="244">
        <v>3270</v>
      </c>
      <c r="B608" s="258">
        <v>40.340000000000003</v>
      </c>
      <c r="C608" s="258">
        <v>24.79</v>
      </c>
      <c r="D608" s="258"/>
      <c r="E608" s="258"/>
      <c r="F608" s="256">
        <v>44880</v>
      </c>
      <c r="G608" s="262" t="s">
        <v>777</v>
      </c>
      <c r="H608" t="s">
        <v>778</v>
      </c>
      <c r="I608" t="s">
        <v>779</v>
      </c>
      <c r="J608" t="s">
        <v>1085</v>
      </c>
      <c r="K608" t="s">
        <v>1574</v>
      </c>
    </row>
    <row r="609" spans="1:15" x14ac:dyDescent="0.2">
      <c r="A609" s="244">
        <v>3278</v>
      </c>
      <c r="B609" s="258">
        <v>25.61</v>
      </c>
      <c r="C609" s="258">
        <v>23.43</v>
      </c>
      <c r="D609">
        <f t="shared" ref="D609:D633" si="141">MONTH(F609)</f>
        <v>11</v>
      </c>
      <c r="E609">
        <f t="shared" ref="E609:E633" si="142">YEAR(F609)</f>
        <v>2022</v>
      </c>
      <c r="F609" s="256">
        <v>44881</v>
      </c>
      <c r="G609" t="s">
        <v>386</v>
      </c>
      <c r="H609" t="s">
        <v>1454</v>
      </c>
      <c r="I609" t="s">
        <v>985</v>
      </c>
      <c r="J609" t="s">
        <v>986</v>
      </c>
      <c r="K609" t="s">
        <v>1575</v>
      </c>
      <c r="L609" t="s">
        <v>1576</v>
      </c>
      <c r="M609">
        <v>4657</v>
      </c>
      <c r="N609">
        <v>4993</v>
      </c>
      <c r="O609">
        <f t="shared" si="138"/>
        <v>336</v>
      </c>
    </row>
    <row r="610" spans="1:15" x14ac:dyDescent="0.2">
      <c r="A610" s="244" t="s">
        <v>413</v>
      </c>
      <c r="B610" s="258" t="s">
        <v>414</v>
      </c>
      <c r="C610" s="258" t="s">
        <v>414</v>
      </c>
      <c r="D610">
        <f t="shared" si="141"/>
        <v>11</v>
      </c>
      <c r="E610">
        <f t="shared" si="142"/>
        <v>2022</v>
      </c>
      <c r="F610" s="256">
        <v>44881</v>
      </c>
      <c r="G610" t="s">
        <v>386</v>
      </c>
      <c r="H610" t="s">
        <v>1338</v>
      </c>
      <c r="I610" t="s">
        <v>1079</v>
      </c>
      <c r="J610" t="s">
        <v>1188</v>
      </c>
      <c r="K610" t="s">
        <v>1577</v>
      </c>
      <c r="L610" t="s">
        <v>682</v>
      </c>
      <c r="M610">
        <v>311400</v>
      </c>
      <c r="N610">
        <v>311412</v>
      </c>
      <c r="O610">
        <f t="shared" si="138"/>
        <v>12</v>
      </c>
    </row>
    <row r="611" spans="1:15" x14ac:dyDescent="0.2">
      <c r="A611" s="244" t="s">
        <v>413</v>
      </c>
      <c r="B611" s="258" t="s">
        <v>414</v>
      </c>
      <c r="C611" s="258" t="s">
        <v>414</v>
      </c>
      <c r="D611">
        <f t="shared" si="141"/>
        <v>11</v>
      </c>
      <c r="E611">
        <f t="shared" si="142"/>
        <v>2022</v>
      </c>
      <c r="F611" s="256">
        <v>44881</v>
      </c>
      <c r="G611" t="s">
        <v>386</v>
      </c>
      <c r="H611" t="s">
        <v>455</v>
      </c>
      <c r="I611" t="s">
        <v>1093</v>
      </c>
      <c r="J611" t="s">
        <v>1188</v>
      </c>
      <c r="K611" t="s">
        <v>1578</v>
      </c>
      <c r="L611" t="s">
        <v>786</v>
      </c>
      <c r="M611">
        <v>358757</v>
      </c>
      <c r="N611">
        <v>358780</v>
      </c>
      <c r="O611">
        <f t="shared" si="138"/>
        <v>23</v>
      </c>
    </row>
    <row r="612" spans="1:15" x14ac:dyDescent="0.2">
      <c r="A612" s="244">
        <v>3281</v>
      </c>
      <c r="B612" s="258">
        <v>5.13</v>
      </c>
      <c r="C612" s="258">
        <v>23.43</v>
      </c>
      <c r="D612">
        <f t="shared" si="141"/>
        <v>11</v>
      </c>
      <c r="E612">
        <f t="shared" si="142"/>
        <v>2022</v>
      </c>
      <c r="F612" s="256">
        <v>44881</v>
      </c>
      <c r="G612" t="s">
        <v>386</v>
      </c>
      <c r="H612" t="s">
        <v>455</v>
      </c>
      <c r="I612" t="s">
        <v>429</v>
      </c>
      <c r="J612" t="s">
        <v>1188</v>
      </c>
      <c r="K612" t="s">
        <v>1579</v>
      </c>
      <c r="L612" t="s">
        <v>1580</v>
      </c>
      <c r="M612">
        <v>358780</v>
      </c>
      <c r="N612">
        <v>358799</v>
      </c>
      <c r="O612">
        <f t="shared" si="138"/>
        <v>19</v>
      </c>
    </row>
    <row r="613" spans="1:15" x14ac:dyDescent="0.2">
      <c r="A613" s="244" t="s">
        <v>413</v>
      </c>
      <c r="B613" s="258" t="s">
        <v>414</v>
      </c>
      <c r="C613" s="258" t="s">
        <v>414</v>
      </c>
      <c r="D613">
        <f t="shared" si="141"/>
        <v>11</v>
      </c>
      <c r="E613">
        <f t="shared" si="142"/>
        <v>2022</v>
      </c>
      <c r="F613" s="256">
        <v>44881</v>
      </c>
      <c r="G613" t="s">
        <v>386</v>
      </c>
      <c r="H613" t="s">
        <v>1082</v>
      </c>
      <c r="I613" t="s">
        <v>522</v>
      </c>
      <c r="J613" t="s">
        <v>1085</v>
      </c>
      <c r="K613" t="s">
        <v>1581</v>
      </c>
      <c r="L613" t="s">
        <v>478</v>
      </c>
      <c r="M613">
        <v>342631</v>
      </c>
      <c r="N613">
        <v>342764</v>
      </c>
      <c r="O613">
        <f t="shared" si="138"/>
        <v>133</v>
      </c>
    </row>
    <row r="614" spans="1:15" x14ac:dyDescent="0.2">
      <c r="A614" s="244">
        <v>3283</v>
      </c>
      <c r="B614" s="258">
        <v>8.5399999999999991</v>
      </c>
      <c r="C614" s="258">
        <v>23.43</v>
      </c>
      <c r="D614">
        <f t="shared" si="141"/>
        <v>11</v>
      </c>
      <c r="E614">
        <f t="shared" si="142"/>
        <v>2022</v>
      </c>
      <c r="F614" s="256">
        <v>44882</v>
      </c>
      <c r="G614" t="s">
        <v>386</v>
      </c>
      <c r="H614" t="s">
        <v>395</v>
      </c>
      <c r="I614" t="s">
        <v>1434</v>
      </c>
      <c r="J614" t="s">
        <v>1582</v>
      </c>
      <c r="K614" t="s">
        <v>1583</v>
      </c>
      <c r="L614" t="s">
        <v>1584</v>
      </c>
      <c r="M614">
        <v>236998</v>
      </c>
      <c r="N614">
        <v>237078</v>
      </c>
      <c r="O614">
        <f t="shared" si="138"/>
        <v>80</v>
      </c>
    </row>
    <row r="615" spans="1:15" x14ac:dyDescent="0.2">
      <c r="A615" s="244" t="s">
        <v>413</v>
      </c>
      <c r="B615" s="258" t="s">
        <v>414</v>
      </c>
      <c r="C615" s="258" t="s">
        <v>414</v>
      </c>
      <c r="D615">
        <f t="shared" si="141"/>
        <v>11</v>
      </c>
      <c r="E615">
        <f t="shared" si="142"/>
        <v>2022</v>
      </c>
      <c r="F615" s="256">
        <v>44882</v>
      </c>
      <c r="G615" t="s">
        <v>386</v>
      </c>
      <c r="H615" t="s">
        <v>1082</v>
      </c>
      <c r="I615" t="s">
        <v>1552</v>
      </c>
      <c r="J615" t="s">
        <v>1085</v>
      </c>
      <c r="K615" t="s">
        <v>1585</v>
      </c>
      <c r="L615" t="s">
        <v>478</v>
      </c>
      <c r="M615">
        <v>342764</v>
      </c>
      <c r="N615">
        <v>342897</v>
      </c>
      <c r="O615">
        <f t="shared" si="138"/>
        <v>133</v>
      </c>
    </row>
    <row r="616" spans="1:15" x14ac:dyDescent="0.2">
      <c r="A616" s="244">
        <v>3284</v>
      </c>
      <c r="B616" s="258">
        <v>21.63</v>
      </c>
      <c r="C616" s="258">
        <v>23.12</v>
      </c>
      <c r="D616">
        <f t="shared" si="141"/>
        <v>11</v>
      </c>
      <c r="E616">
        <f t="shared" si="142"/>
        <v>2022</v>
      </c>
      <c r="F616" s="256">
        <v>44882</v>
      </c>
      <c r="G616" t="s">
        <v>386</v>
      </c>
      <c r="H616" t="s">
        <v>1454</v>
      </c>
      <c r="I616" t="s">
        <v>1123</v>
      </c>
      <c r="J616" t="s">
        <v>1235</v>
      </c>
      <c r="K616" t="s">
        <v>1586</v>
      </c>
      <c r="L616" t="s">
        <v>1587</v>
      </c>
      <c r="M616">
        <v>4993</v>
      </c>
      <c r="N616">
        <v>5299</v>
      </c>
      <c r="O616">
        <f t="shared" si="138"/>
        <v>306</v>
      </c>
    </row>
    <row r="617" spans="1:15" x14ac:dyDescent="0.2">
      <c r="A617" s="244">
        <v>3282</v>
      </c>
      <c r="B617" s="258">
        <v>12.81</v>
      </c>
      <c r="C617" s="258">
        <v>23.43</v>
      </c>
      <c r="D617">
        <f t="shared" si="141"/>
        <v>11</v>
      </c>
      <c r="E617">
        <f t="shared" si="142"/>
        <v>2022</v>
      </c>
      <c r="F617" s="256">
        <v>44882</v>
      </c>
      <c r="G617" t="s">
        <v>386</v>
      </c>
      <c r="H617" t="s">
        <v>387</v>
      </c>
      <c r="I617" t="s">
        <v>973</v>
      </c>
      <c r="J617" t="s">
        <v>1136</v>
      </c>
      <c r="K617" t="s">
        <v>1588</v>
      </c>
      <c r="L617" t="s">
        <v>1589</v>
      </c>
      <c r="M617">
        <v>159450</v>
      </c>
      <c r="N617">
        <v>159608</v>
      </c>
      <c r="O617">
        <f t="shared" si="138"/>
        <v>158</v>
      </c>
    </row>
    <row r="618" spans="1:15" x14ac:dyDescent="0.2">
      <c r="A618" s="244" t="s">
        <v>413</v>
      </c>
      <c r="B618" s="258" t="s">
        <v>414</v>
      </c>
      <c r="C618" s="258" t="s">
        <v>414</v>
      </c>
      <c r="D618">
        <f t="shared" si="141"/>
        <v>11</v>
      </c>
      <c r="E618">
        <f t="shared" si="142"/>
        <v>2022</v>
      </c>
      <c r="F618" s="256">
        <v>44882</v>
      </c>
      <c r="G618" t="s">
        <v>386</v>
      </c>
      <c r="H618" t="s">
        <v>1092</v>
      </c>
      <c r="I618" t="s">
        <v>458</v>
      </c>
      <c r="J618" t="s">
        <v>1188</v>
      </c>
      <c r="K618" t="s">
        <v>1590</v>
      </c>
      <c r="L618" t="s">
        <v>1591</v>
      </c>
      <c r="M618">
        <v>419321</v>
      </c>
      <c r="N618">
        <v>419338</v>
      </c>
      <c r="O618">
        <f t="shared" si="138"/>
        <v>17</v>
      </c>
    </row>
    <row r="619" spans="1:15" x14ac:dyDescent="0.2">
      <c r="A619" s="244" t="s">
        <v>413</v>
      </c>
      <c r="B619" s="258" t="s">
        <v>414</v>
      </c>
      <c r="C619" s="258" t="s">
        <v>414</v>
      </c>
      <c r="D619">
        <f t="shared" si="141"/>
        <v>11</v>
      </c>
      <c r="E619">
        <f t="shared" si="142"/>
        <v>2022</v>
      </c>
      <c r="F619" s="256">
        <v>44882</v>
      </c>
      <c r="G619" t="s">
        <v>386</v>
      </c>
      <c r="H619" t="s">
        <v>455</v>
      </c>
      <c r="I619" t="s">
        <v>1093</v>
      </c>
      <c r="J619" t="s">
        <v>1188</v>
      </c>
      <c r="K619" t="s">
        <v>1592</v>
      </c>
      <c r="L619" t="s">
        <v>786</v>
      </c>
      <c r="M619">
        <v>358799</v>
      </c>
      <c r="N619">
        <v>358820</v>
      </c>
      <c r="O619">
        <f t="shared" si="138"/>
        <v>21</v>
      </c>
    </row>
    <row r="620" spans="1:15" x14ac:dyDescent="0.2">
      <c r="A620" s="244" t="s">
        <v>413</v>
      </c>
      <c r="B620" s="258" t="s">
        <v>414</v>
      </c>
      <c r="C620" s="258" t="s">
        <v>414</v>
      </c>
      <c r="D620">
        <f t="shared" si="141"/>
        <v>11</v>
      </c>
      <c r="E620">
        <f t="shared" si="142"/>
        <v>2022</v>
      </c>
      <c r="F620" s="256">
        <v>44882</v>
      </c>
      <c r="G620" t="s">
        <v>386</v>
      </c>
      <c r="H620" t="s">
        <v>1092</v>
      </c>
      <c r="I620" t="s">
        <v>915</v>
      </c>
      <c r="J620" t="s">
        <v>1188</v>
      </c>
      <c r="K620" t="s">
        <v>1593</v>
      </c>
      <c r="L620" t="s">
        <v>1594</v>
      </c>
      <c r="M620">
        <v>419338</v>
      </c>
      <c r="N620">
        <v>419361</v>
      </c>
      <c r="O620">
        <f>N620-M620</f>
        <v>23</v>
      </c>
    </row>
    <row r="621" spans="1:15" x14ac:dyDescent="0.2">
      <c r="A621" s="244">
        <v>3286</v>
      </c>
      <c r="B621" s="258">
        <v>12.81</v>
      </c>
      <c r="C621" s="258">
        <v>23.43</v>
      </c>
      <c r="D621">
        <f t="shared" si="141"/>
        <v>11</v>
      </c>
      <c r="E621">
        <f t="shared" si="142"/>
        <v>2022</v>
      </c>
      <c r="F621" s="256">
        <v>44883</v>
      </c>
      <c r="G621" t="s">
        <v>386</v>
      </c>
      <c r="H621" t="s">
        <v>1454</v>
      </c>
      <c r="I621" t="s">
        <v>1018</v>
      </c>
      <c r="J621" t="s">
        <v>1085</v>
      </c>
      <c r="K621" t="s">
        <v>1595</v>
      </c>
      <c r="L621" t="s">
        <v>1596</v>
      </c>
      <c r="M621">
        <v>5299</v>
      </c>
      <c r="N621">
        <v>5433</v>
      </c>
      <c r="O621">
        <f t="shared" si="138"/>
        <v>134</v>
      </c>
    </row>
    <row r="622" spans="1:15" x14ac:dyDescent="0.2">
      <c r="A622" s="244">
        <v>3276</v>
      </c>
      <c r="B622" s="258">
        <v>12.81</v>
      </c>
      <c r="C622" s="258">
        <v>23.43</v>
      </c>
      <c r="D622">
        <f t="shared" si="141"/>
        <v>11</v>
      </c>
      <c r="E622">
        <f t="shared" si="142"/>
        <v>2022</v>
      </c>
      <c r="F622" s="256">
        <v>44883</v>
      </c>
      <c r="G622" t="s">
        <v>386</v>
      </c>
      <c r="H622" t="s">
        <v>387</v>
      </c>
      <c r="I622" t="s">
        <v>876</v>
      </c>
      <c r="J622" t="s">
        <v>1085</v>
      </c>
      <c r="K622" t="s">
        <v>1597</v>
      </c>
      <c r="L622" t="s">
        <v>1598</v>
      </c>
      <c r="M622">
        <v>159608</v>
      </c>
      <c r="N622">
        <v>159741</v>
      </c>
      <c r="O622">
        <f t="shared" si="138"/>
        <v>133</v>
      </c>
    </row>
    <row r="623" spans="1:15" x14ac:dyDescent="0.2">
      <c r="A623" s="244" t="s">
        <v>413</v>
      </c>
      <c r="B623" s="258" t="s">
        <v>414</v>
      </c>
      <c r="C623" s="258" t="s">
        <v>414</v>
      </c>
      <c r="D623">
        <f t="shared" si="141"/>
        <v>11</v>
      </c>
      <c r="E623">
        <f t="shared" si="142"/>
        <v>2022</v>
      </c>
      <c r="F623" s="256">
        <v>44883</v>
      </c>
      <c r="G623" t="s">
        <v>386</v>
      </c>
      <c r="H623" t="s">
        <v>455</v>
      </c>
      <c r="I623" t="s">
        <v>429</v>
      </c>
      <c r="J623" t="s">
        <v>1188</v>
      </c>
      <c r="K623" t="s">
        <v>1599</v>
      </c>
      <c r="L623" t="s">
        <v>786</v>
      </c>
      <c r="M623">
        <v>358820</v>
      </c>
      <c r="N623">
        <v>358834</v>
      </c>
      <c r="O623">
        <f t="shared" si="138"/>
        <v>14</v>
      </c>
    </row>
    <row r="624" spans="1:15" x14ac:dyDescent="0.2">
      <c r="A624" s="244">
        <v>3269</v>
      </c>
      <c r="B624" s="258">
        <v>17.079999999999998</v>
      </c>
      <c r="C624" s="258">
        <v>23.43</v>
      </c>
      <c r="D624">
        <f t="shared" si="141"/>
        <v>11</v>
      </c>
      <c r="E624">
        <f t="shared" si="142"/>
        <v>2022</v>
      </c>
      <c r="F624" s="256">
        <v>44883</v>
      </c>
      <c r="G624" t="s">
        <v>386</v>
      </c>
      <c r="H624" t="s">
        <v>395</v>
      </c>
      <c r="I624" t="s">
        <v>1232</v>
      </c>
      <c r="J624" t="s">
        <v>997</v>
      </c>
      <c r="K624" t="s">
        <v>1600</v>
      </c>
      <c r="L624" t="s">
        <v>1601</v>
      </c>
      <c r="M624">
        <v>237078</v>
      </c>
      <c r="N624">
        <v>237216</v>
      </c>
      <c r="O624">
        <f t="shared" si="138"/>
        <v>138</v>
      </c>
    </row>
    <row r="625" spans="1:15" x14ac:dyDescent="0.2">
      <c r="A625" s="244" t="s">
        <v>413</v>
      </c>
      <c r="B625" s="258" t="s">
        <v>414</v>
      </c>
      <c r="C625" s="258" t="s">
        <v>414</v>
      </c>
      <c r="D625">
        <f t="shared" si="141"/>
        <v>11</v>
      </c>
      <c r="E625">
        <f t="shared" si="142"/>
        <v>2022</v>
      </c>
      <c r="F625" s="256">
        <v>44883</v>
      </c>
      <c r="G625" t="s">
        <v>386</v>
      </c>
      <c r="H625" t="s">
        <v>1338</v>
      </c>
      <c r="I625" t="s">
        <v>1079</v>
      </c>
      <c r="J625" t="s">
        <v>1188</v>
      </c>
      <c r="K625" t="s">
        <v>1602</v>
      </c>
      <c r="L625" t="s">
        <v>1603</v>
      </c>
      <c r="M625">
        <v>311412</v>
      </c>
      <c r="N625">
        <v>311439</v>
      </c>
      <c r="O625">
        <f t="shared" si="138"/>
        <v>27</v>
      </c>
    </row>
    <row r="626" spans="1:15" x14ac:dyDescent="0.2">
      <c r="A626" s="244">
        <v>3277</v>
      </c>
      <c r="B626" s="258">
        <v>21.36</v>
      </c>
      <c r="C626" s="258">
        <v>23.43</v>
      </c>
      <c r="D626">
        <f t="shared" si="141"/>
        <v>11</v>
      </c>
      <c r="E626">
        <f t="shared" si="142"/>
        <v>2022</v>
      </c>
      <c r="F626" s="256">
        <v>44885</v>
      </c>
      <c r="G626" t="s">
        <v>386</v>
      </c>
      <c r="H626" t="s">
        <v>1082</v>
      </c>
      <c r="I626" t="s">
        <v>458</v>
      </c>
      <c r="J626" t="s">
        <v>1188</v>
      </c>
      <c r="K626" t="s">
        <v>1604</v>
      </c>
      <c r="L626" t="s">
        <v>1605</v>
      </c>
      <c r="M626">
        <v>342897</v>
      </c>
      <c r="N626">
        <v>342943</v>
      </c>
      <c r="O626">
        <f t="shared" si="138"/>
        <v>46</v>
      </c>
    </row>
    <row r="627" spans="1:15" x14ac:dyDescent="0.2">
      <c r="A627" s="244">
        <v>3279</v>
      </c>
      <c r="B627" s="258">
        <v>64.03</v>
      </c>
      <c r="C627" s="258">
        <v>23.43</v>
      </c>
      <c r="D627">
        <f t="shared" si="141"/>
        <v>11</v>
      </c>
      <c r="E627">
        <f t="shared" si="142"/>
        <v>2022</v>
      </c>
      <c r="F627" s="256">
        <v>44887</v>
      </c>
      <c r="G627" t="s">
        <v>386</v>
      </c>
      <c r="H627" t="s">
        <v>1082</v>
      </c>
      <c r="I627" s="296" t="s">
        <v>1140</v>
      </c>
      <c r="J627" t="s">
        <v>1085</v>
      </c>
      <c r="K627" t="s">
        <v>1606</v>
      </c>
      <c r="L627" t="s">
        <v>478</v>
      </c>
      <c r="M627">
        <v>342943</v>
      </c>
      <c r="N627">
        <v>343082</v>
      </c>
      <c r="O627">
        <f t="shared" si="138"/>
        <v>139</v>
      </c>
    </row>
    <row r="628" spans="1:15" x14ac:dyDescent="0.2">
      <c r="A628" s="244">
        <v>3289</v>
      </c>
      <c r="B628" s="258">
        <v>24.29</v>
      </c>
      <c r="C628" s="258">
        <v>23.12</v>
      </c>
      <c r="D628">
        <f t="shared" si="141"/>
        <v>11</v>
      </c>
      <c r="E628">
        <f t="shared" si="142"/>
        <v>2022</v>
      </c>
      <c r="F628" s="256">
        <v>44887</v>
      </c>
      <c r="G628" t="s">
        <v>386</v>
      </c>
      <c r="H628" t="s">
        <v>387</v>
      </c>
      <c r="I628" t="s">
        <v>1607</v>
      </c>
      <c r="J628" t="s">
        <v>1235</v>
      </c>
      <c r="K628" t="s">
        <v>1608</v>
      </c>
      <c r="L628" t="s">
        <v>1609</v>
      </c>
      <c r="M628">
        <v>159741</v>
      </c>
      <c r="O628">
        <f t="shared" si="138"/>
        <v>-159741</v>
      </c>
    </row>
    <row r="629" spans="1:15" x14ac:dyDescent="0.2">
      <c r="A629" s="244">
        <v>3290</v>
      </c>
      <c r="B629" s="258">
        <v>25.65</v>
      </c>
      <c r="C629" s="258">
        <v>23.39</v>
      </c>
      <c r="D629">
        <f t="shared" si="141"/>
        <v>11</v>
      </c>
      <c r="E629">
        <f t="shared" si="142"/>
        <v>2022</v>
      </c>
      <c r="F629" s="256">
        <v>44887</v>
      </c>
      <c r="G629" t="s">
        <v>386</v>
      </c>
      <c r="H629" t="s">
        <v>1454</v>
      </c>
      <c r="I629" t="s">
        <v>985</v>
      </c>
      <c r="J629" t="s">
        <v>1235</v>
      </c>
      <c r="K629" t="s">
        <v>1610</v>
      </c>
      <c r="L629" t="s">
        <v>1611</v>
      </c>
      <c r="M629">
        <v>5433</v>
      </c>
      <c r="O629">
        <f t="shared" si="138"/>
        <v>-5433</v>
      </c>
    </row>
    <row r="630" spans="1:15" x14ac:dyDescent="0.2">
      <c r="A630" s="244" t="s">
        <v>413</v>
      </c>
      <c r="B630" s="258" t="s">
        <v>414</v>
      </c>
      <c r="C630" s="258" t="s">
        <v>414</v>
      </c>
      <c r="D630">
        <f t="shared" si="141"/>
        <v>11</v>
      </c>
      <c r="E630">
        <f t="shared" si="142"/>
        <v>2022</v>
      </c>
      <c r="F630" s="256">
        <v>44888</v>
      </c>
      <c r="G630" t="s">
        <v>386</v>
      </c>
      <c r="H630" t="s">
        <v>1082</v>
      </c>
      <c r="I630" t="s">
        <v>522</v>
      </c>
      <c r="J630" t="s">
        <v>1085</v>
      </c>
      <c r="K630" t="s">
        <v>1612</v>
      </c>
      <c r="L630" t="s">
        <v>478</v>
      </c>
      <c r="M630">
        <v>343082</v>
      </c>
      <c r="O630">
        <f t="shared" si="138"/>
        <v>-343082</v>
      </c>
    </row>
    <row r="631" spans="1:15" x14ac:dyDescent="0.2">
      <c r="A631" s="244">
        <v>3292</v>
      </c>
      <c r="B631" s="258">
        <v>17.14</v>
      </c>
      <c r="C631" s="258">
        <v>23.34</v>
      </c>
      <c r="D631">
        <f t="shared" si="141"/>
        <v>11</v>
      </c>
      <c r="E631">
        <f t="shared" si="142"/>
        <v>2022</v>
      </c>
      <c r="F631" s="256">
        <v>44888</v>
      </c>
      <c r="G631" t="s">
        <v>386</v>
      </c>
      <c r="H631" t="s">
        <v>1338</v>
      </c>
      <c r="I631" t="s">
        <v>1079</v>
      </c>
      <c r="J631" t="s">
        <v>1188</v>
      </c>
      <c r="K631" t="s">
        <v>1613</v>
      </c>
      <c r="L631" t="s">
        <v>1614</v>
      </c>
      <c r="M631">
        <v>311439</v>
      </c>
      <c r="N631">
        <v>311459</v>
      </c>
      <c r="O631">
        <f t="shared" si="138"/>
        <v>20</v>
      </c>
    </row>
    <row r="632" spans="1:15" x14ac:dyDescent="0.2">
      <c r="A632" s="244">
        <v>3291</v>
      </c>
      <c r="B632" s="258">
        <v>21.72</v>
      </c>
      <c r="C632" s="258">
        <v>23.03</v>
      </c>
      <c r="D632">
        <f t="shared" si="141"/>
        <v>11</v>
      </c>
      <c r="E632">
        <f t="shared" si="142"/>
        <v>2022</v>
      </c>
      <c r="F632" s="256">
        <v>44888</v>
      </c>
      <c r="G632" t="s">
        <v>386</v>
      </c>
      <c r="H632" t="s">
        <v>387</v>
      </c>
      <c r="I632" t="s">
        <v>1607</v>
      </c>
      <c r="J632" t="s">
        <v>1615</v>
      </c>
      <c r="K632" t="s">
        <v>1616</v>
      </c>
      <c r="L632" t="s">
        <v>1617</v>
      </c>
      <c r="M632">
        <v>160061</v>
      </c>
      <c r="N632">
        <v>160370</v>
      </c>
      <c r="O632">
        <f t="shared" si="138"/>
        <v>309</v>
      </c>
    </row>
    <row r="633" spans="1:15" x14ac:dyDescent="0.2">
      <c r="A633" s="244">
        <v>3296</v>
      </c>
      <c r="B633" s="258">
        <v>4.2699999999999996</v>
      </c>
      <c r="C633" s="258">
        <v>23.43</v>
      </c>
      <c r="D633">
        <f t="shared" si="141"/>
        <v>11</v>
      </c>
      <c r="E633">
        <f t="shared" si="142"/>
        <v>2022</v>
      </c>
      <c r="F633" s="256">
        <v>44888</v>
      </c>
      <c r="G633" t="s">
        <v>386</v>
      </c>
      <c r="H633" t="s">
        <v>455</v>
      </c>
      <c r="I633" t="s">
        <v>1051</v>
      </c>
      <c r="J633" t="s">
        <v>1188</v>
      </c>
      <c r="K633" t="s">
        <v>1618</v>
      </c>
      <c r="L633" t="s">
        <v>1619</v>
      </c>
      <c r="M633">
        <v>358834</v>
      </c>
      <c r="N633">
        <v>358853</v>
      </c>
      <c r="O633">
        <f t="shared" si="138"/>
        <v>19</v>
      </c>
    </row>
    <row r="634" spans="1:15" hidden="1" x14ac:dyDescent="0.2">
      <c r="A634" s="244">
        <v>3293</v>
      </c>
      <c r="B634" s="258">
        <v>60.51</v>
      </c>
      <c r="C634" s="258">
        <v>24.79</v>
      </c>
      <c r="D634" s="258"/>
      <c r="E634" s="258"/>
      <c r="F634" s="256">
        <v>44888</v>
      </c>
      <c r="G634" s="262" t="s">
        <v>777</v>
      </c>
      <c r="H634" t="s">
        <v>1620</v>
      </c>
      <c r="I634" t="s">
        <v>1187</v>
      </c>
      <c r="J634" t="s">
        <v>1085</v>
      </c>
      <c r="K634" t="s">
        <v>1621</v>
      </c>
      <c r="L634" t="s">
        <v>1622</v>
      </c>
      <c r="M634" t="s">
        <v>1565</v>
      </c>
      <c r="N634" t="s">
        <v>1565</v>
      </c>
      <c r="O634" t="s">
        <v>1565</v>
      </c>
    </row>
    <row r="635" spans="1:15" x14ac:dyDescent="0.2">
      <c r="A635" s="244" t="s">
        <v>413</v>
      </c>
      <c r="B635" s="258" t="s">
        <v>414</v>
      </c>
      <c r="C635" s="258" t="s">
        <v>414</v>
      </c>
      <c r="D635">
        <f t="shared" ref="D635:D653" si="143">MONTH(F635)</f>
        <v>11</v>
      </c>
      <c r="E635">
        <f t="shared" ref="E635:E653" si="144">YEAR(F635)</f>
        <v>2022</v>
      </c>
      <c r="F635" s="256">
        <v>44889</v>
      </c>
      <c r="G635" t="s">
        <v>386</v>
      </c>
      <c r="H635" t="s">
        <v>1328</v>
      </c>
      <c r="I635" t="s">
        <v>1093</v>
      </c>
      <c r="J635" t="s">
        <v>1188</v>
      </c>
      <c r="K635" t="s">
        <v>1623</v>
      </c>
      <c r="L635" t="s">
        <v>786</v>
      </c>
      <c r="M635">
        <v>237216</v>
      </c>
      <c r="N635">
        <v>237235</v>
      </c>
      <c r="O635">
        <f t="shared" si="138"/>
        <v>19</v>
      </c>
    </row>
    <row r="636" spans="1:15" x14ac:dyDescent="0.2">
      <c r="A636" s="244" t="s">
        <v>413</v>
      </c>
      <c r="B636" s="258" t="s">
        <v>414</v>
      </c>
      <c r="C636" s="258" t="s">
        <v>414</v>
      </c>
      <c r="D636">
        <f t="shared" si="143"/>
        <v>11</v>
      </c>
      <c r="E636">
        <f t="shared" si="144"/>
        <v>2022</v>
      </c>
      <c r="F636" s="256">
        <v>44889</v>
      </c>
      <c r="G636" t="s">
        <v>386</v>
      </c>
      <c r="H636" t="s">
        <v>1082</v>
      </c>
      <c r="I636" t="s">
        <v>1552</v>
      </c>
      <c r="J636" t="s">
        <v>1085</v>
      </c>
      <c r="K636" t="s">
        <v>1624</v>
      </c>
      <c r="L636" t="s">
        <v>478</v>
      </c>
      <c r="M636">
        <v>343214</v>
      </c>
      <c r="N636">
        <v>343360</v>
      </c>
      <c r="O636">
        <f t="shared" si="138"/>
        <v>146</v>
      </c>
    </row>
    <row r="637" spans="1:15" x14ac:dyDescent="0.2">
      <c r="A637" s="244" t="s">
        <v>413</v>
      </c>
      <c r="B637" s="258" t="s">
        <v>414</v>
      </c>
      <c r="C637" s="258" t="s">
        <v>414</v>
      </c>
      <c r="D637">
        <f t="shared" si="143"/>
        <v>11</v>
      </c>
      <c r="E637">
        <f t="shared" si="144"/>
        <v>2022</v>
      </c>
      <c r="F637" s="256">
        <v>44889</v>
      </c>
      <c r="G637" t="s">
        <v>386</v>
      </c>
      <c r="H637" t="s">
        <v>1454</v>
      </c>
      <c r="I637" t="s">
        <v>1607</v>
      </c>
      <c r="J637" t="s">
        <v>1188</v>
      </c>
      <c r="K637" t="s">
        <v>1625</v>
      </c>
      <c r="L637" t="s">
        <v>1626</v>
      </c>
      <c r="M637">
        <v>5739</v>
      </c>
      <c r="N637">
        <v>5760</v>
      </c>
      <c r="O637">
        <f t="shared" si="138"/>
        <v>21</v>
      </c>
    </row>
    <row r="638" spans="1:15" x14ac:dyDescent="0.2">
      <c r="A638" s="244">
        <v>3297</v>
      </c>
      <c r="B638" s="258">
        <v>26.06</v>
      </c>
      <c r="C638" s="258">
        <v>23.03</v>
      </c>
      <c r="D638">
        <f t="shared" si="143"/>
        <v>11</v>
      </c>
      <c r="E638">
        <f t="shared" si="144"/>
        <v>2022</v>
      </c>
      <c r="F638" s="256">
        <v>44889</v>
      </c>
      <c r="G638" t="s">
        <v>386</v>
      </c>
      <c r="H638" t="s">
        <v>387</v>
      </c>
      <c r="I638" t="s">
        <v>1627</v>
      </c>
      <c r="J638" t="s">
        <v>1235</v>
      </c>
      <c r="K638" t="s">
        <v>1628</v>
      </c>
      <c r="L638" t="s">
        <v>1629</v>
      </c>
      <c r="M638">
        <v>160370</v>
      </c>
      <c r="N638">
        <v>160660</v>
      </c>
      <c r="O638">
        <f t="shared" si="138"/>
        <v>290</v>
      </c>
    </row>
    <row r="639" spans="1:15" x14ac:dyDescent="0.2">
      <c r="A639" s="244" t="s">
        <v>413</v>
      </c>
      <c r="B639" s="258" t="s">
        <v>414</v>
      </c>
      <c r="C639" s="258" t="s">
        <v>414</v>
      </c>
      <c r="D639">
        <f t="shared" si="143"/>
        <v>11</v>
      </c>
      <c r="E639">
        <f t="shared" si="144"/>
        <v>2022</v>
      </c>
      <c r="F639" s="256">
        <v>44890</v>
      </c>
      <c r="G639" t="s">
        <v>386</v>
      </c>
      <c r="H639" t="s">
        <v>455</v>
      </c>
      <c r="I639" t="s">
        <v>1093</v>
      </c>
      <c r="J639" t="s">
        <v>1188</v>
      </c>
      <c r="K639" t="s">
        <v>1630</v>
      </c>
      <c r="L639" t="s">
        <v>1631</v>
      </c>
      <c r="M639">
        <v>358853</v>
      </c>
      <c r="N639">
        <v>358880</v>
      </c>
      <c r="O639">
        <f t="shared" si="138"/>
        <v>27</v>
      </c>
    </row>
    <row r="640" spans="1:15" x14ac:dyDescent="0.2">
      <c r="A640" s="244" t="s">
        <v>413</v>
      </c>
      <c r="B640" s="258" t="s">
        <v>414</v>
      </c>
      <c r="C640" s="258" t="s">
        <v>414</v>
      </c>
      <c r="D640">
        <f t="shared" si="143"/>
        <v>11</v>
      </c>
      <c r="E640">
        <f t="shared" si="144"/>
        <v>2022</v>
      </c>
      <c r="F640" s="256">
        <v>44890</v>
      </c>
      <c r="G640" t="s">
        <v>386</v>
      </c>
      <c r="H640" t="s">
        <v>1092</v>
      </c>
      <c r="I640" t="s">
        <v>915</v>
      </c>
      <c r="J640" t="s">
        <v>1188</v>
      </c>
      <c r="K640" t="s">
        <v>1632</v>
      </c>
      <c r="L640" t="s">
        <v>1633</v>
      </c>
      <c r="M640">
        <v>419361</v>
      </c>
      <c r="N640">
        <v>419385</v>
      </c>
      <c r="O640">
        <f t="shared" si="138"/>
        <v>24</v>
      </c>
    </row>
    <row r="641" spans="1:15" x14ac:dyDescent="0.2">
      <c r="A641" s="244" t="s">
        <v>413</v>
      </c>
      <c r="B641" s="258" t="s">
        <v>414</v>
      </c>
      <c r="C641" s="258" t="s">
        <v>414</v>
      </c>
      <c r="D641">
        <f t="shared" si="143"/>
        <v>11</v>
      </c>
      <c r="E641">
        <f t="shared" si="144"/>
        <v>2022</v>
      </c>
      <c r="F641" s="256">
        <v>44890</v>
      </c>
      <c r="G641" t="s">
        <v>386</v>
      </c>
      <c r="H641" t="s">
        <v>1338</v>
      </c>
      <c r="I641" t="s">
        <v>1079</v>
      </c>
      <c r="J641" t="s">
        <v>1188</v>
      </c>
      <c r="K641" t="s">
        <v>1634</v>
      </c>
      <c r="L641" t="s">
        <v>1340</v>
      </c>
      <c r="M641">
        <v>311459</v>
      </c>
      <c r="N641">
        <v>311483</v>
      </c>
      <c r="O641">
        <f t="shared" si="138"/>
        <v>24</v>
      </c>
    </row>
    <row r="642" spans="1:15" x14ac:dyDescent="0.2">
      <c r="A642" s="244">
        <v>3280</v>
      </c>
      <c r="B642" s="258">
        <v>17.079999999999998</v>
      </c>
      <c r="C642" s="258">
        <v>23.43</v>
      </c>
      <c r="D642">
        <f t="shared" si="143"/>
        <v>11</v>
      </c>
      <c r="E642">
        <f t="shared" si="144"/>
        <v>2022</v>
      </c>
      <c r="F642" s="256">
        <v>44890</v>
      </c>
      <c r="G642" t="s">
        <v>386</v>
      </c>
      <c r="H642" t="s">
        <v>395</v>
      </c>
      <c r="I642" t="s">
        <v>1232</v>
      </c>
      <c r="J642" t="s">
        <v>1085</v>
      </c>
      <c r="K642" t="s">
        <v>1635</v>
      </c>
      <c r="L642" t="s">
        <v>1601</v>
      </c>
      <c r="M642">
        <v>237235</v>
      </c>
      <c r="N642">
        <v>237346</v>
      </c>
      <c r="O642">
        <f t="shared" si="138"/>
        <v>111</v>
      </c>
    </row>
    <row r="643" spans="1:15" x14ac:dyDescent="0.2">
      <c r="A643" s="244">
        <v>3300</v>
      </c>
      <c r="B643" s="258">
        <v>25.61</v>
      </c>
      <c r="C643" s="258">
        <v>23.43</v>
      </c>
      <c r="D643">
        <f t="shared" si="143"/>
        <v>11</v>
      </c>
      <c r="E643">
        <f t="shared" si="144"/>
        <v>2022</v>
      </c>
      <c r="F643" s="256">
        <v>44890</v>
      </c>
      <c r="G643" t="s">
        <v>386</v>
      </c>
      <c r="H643" t="s">
        <v>1454</v>
      </c>
      <c r="I643" t="s">
        <v>1123</v>
      </c>
      <c r="J643" t="s">
        <v>1235</v>
      </c>
      <c r="K643" t="s">
        <v>1636</v>
      </c>
      <c r="L643" t="s">
        <v>1637</v>
      </c>
      <c r="M643">
        <v>5760</v>
      </c>
      <c r="N643">
        <v>6069</v>
      </c>
      <c r="O643">
        <f t="shared" si="138"/>
        <v>309</v>
      </c>
    </row>
    <row r="644" spans="1:15" x14ac:dyDescent="0.2">
      <c r="A644" s="244" t="s">
        <v>413</v>
      </c>
      <c r="B644" s="258" t="s">
        <v>414</v>
      </c>
      <c r="C644" s="258" t="s">
        <v>414</v>
      </c>
      <c r="D644">
        <f t="shared" si="143"/>
        <v>11</v>
      </c>
      <c r="E644">
        <f t="shared" si="144"/>
        <v>2022</v>
      </c>
      <c r="F644" s="256">
        <v>44893</v>
      </c>
      <c r="G644" t="s">
        <v>386</v>
      </c>
      <c r="H644" t="s">
        <v>1454</v>
      </c>
      <c r="I644" t="s">
        <v>1358</v>
      </c>
      <c r="J644" t="s">
        <v>1188</v>
      </c>
      <c r="K644" t="s">
        <v>1638</v>
      </c>
      <c r="L644" t="s">
        <v>1639</v>
      </c>
      <c r="M644">
        <v>6069</v>
      </c>
      <c r="N644">
        <v>6093</v>
      </c>
      <c r="O644">
        <f t="shared" si="138"/>
        <v>24</v>
      </c>
    </row>
    <row r="645" spans="1:15" x14ac:dyDescent="0.2">
      <c r="A645" s="244" t="s">
        <v>413</v>
      </c>
      <c r="B645" s="258" t="s">
        <v>414</v>
      </c>
      <c r="C645" s="258" t="s">
        <v>414</v>
      </c>
      <c r="D645">
        <f t="shared" si="143"/>
        <v>11</v>
      </c>
      <c r="E645">
        <f t="shared" si="144"/>
        <v>2022</v>
      </c>
      <c r="F645" s="256">
        <v>44893</v>
      </c>
      <c r="G645" t="s">
        <v>386</v>
      </c>
      <c r="H645" t="s">
        <v>445</v>
      </c>
      <c r="I645" t="s">
        <v>1294</v>
      </c>
      <c r="J645" t="s">
        <v>1085</v>
      </c>
      <c r="K645" t="s">
        <v>1640</v>
      </c>
      <c r="L645" t="s">
        <v>478</v>
      </c>
      <c r="M645">
        <v>237346</v>
      </c>
      <c r="N645">
        <v>237478</v>
      </c>
      <c r="O645">
        <f t="shared" si="138"/>
        <v>132</v>
      </c>
    </row>
    <row r="646" spans="1:15" x14ac:dyDescent="0.2">
      <c r="A646" s="244" t="s">
        <v>413</v>
      </c>
      <c r="B646" s="258" t="s">
        <v>414</v>
      </c>
      <c r="C646" s="258" t="s">
        <v>414</v>
      </c>
      <c r="D646">
        <f t="shared" si="143"/>
        <v>11</v>
      </c>
      <c r="E646">
        <f t="shared" si="144"/>
        <v>2022</v>
      </c>
      <c r="F646" s="256">
        <v>44893</v>
      </c>
      <c r="G646" t="s">
        <v>386</v>
      </c>
      <c r="H646" t="s">
        <v>387</v>
      </c>
      <c r="I646" t="s">
        <v>1641</v>
      </c>
      <c r="J646" t="s">
        <v>1085</v>
      </c>
      <c r="K646" t="s">
        <v>1642</v>
      </c>
      <c r="L646" t="s">
        <v>1643</v>
      </c>
      <c r="M646">
        <v>160660</v>
      </c>
      <c r="N646">
        <v>160792</v>
      </c>
      <c r="O646">
        <f t="shared" si="138"/>
        <v>132</v>
      </c>
    </row>
    <row r="647" spans="1:15" x14ac:dyDescent="0.2">
      <c r="A647" s="244">
        <v>3502</v>
      </c>
      <c r="B647" s="258">
        <v>12.81</v>
      </c>
      <c r="C647" s="258">
        <v>23.43</v>
      </c>
      <c r="D647">
        <f t="shared" si="143"/>
        <v>11</v>
      </c>
      <c r="E647">
        <f t="shared" si="144"/>
        <v>2022</v>
      </c>
      <c r="F647" s="256">
        <v>44894</v>
      </c>
      <c r="G647" t="s">
        <v>386</v>
      </c>
      <c r="H647" t="s">
        <v>387</v>
      </c>
      <c r="I647" t="s">
        <v>1216</v>
      </c>
      <c r="J647" t="s">
        <v>1085</v>
      </c>
      <c r="K647" t="s">
        <v>1644</v>
      </c>
      <c r="L647" t="s">
        <v>478</v>
      </c>
      <c r="M647">
        <v>160792</v>
      </c>
      <c r="N647">
        <v>160932</v>
      </c>
      <c r="O647">
        <f t="shared" si="138"/>
        <v>140</v>
      </c>
    </row>
    <row r="648" spans="1:15" x14ac:dyDescent="0.2">
      <c r="A648" s="244">
        <v>3503</v>
      </c>
      <c r="B648" s="258">
        <v>17.07</v>
      </c>
      <c r="C648" s="258">
        <v>23.43</v>
      </c>
      <c r="D648">
        <f t="shared" si="143"/>
        <v>11</v>
      </c>
      <c r="E648">
        <f t="shared" si="144"/>
        <v>2022</v>
      </c>
      <c r="F648" s="256">
        <v>44895</v>
      </c>
      <c r="G648" t="s">
        <v>386</v>
      </c>
      <c r="H648" t="s">
        <v>387</v>
      </c>
      <c r="I648" t="s">
        <v>1645</v>
      </c>
      <c r="J648" t="s">
        <v>1235</v>
      </c>
      <c r="K648" t="s">
        <v>1646</v>
      </c>
      <c r="L648" t="s">
        <v>1647</v>
      </c>
      <c r="M648">
        <v>160932</v>
      </c>
      <c r="N648">
        <v>161231</v>
      </c>
      <c r="O648">
        <f t="shared" si="138"/>
        <v>299</v>
      </c>
    </row>
    <row r="649" spans="1:15" x14ac:dyDescent="0.2">
      <c r="A649" s="244">
        <v>3294</v>
      </c>
      <c r="B649" s="258">
        <v>42.69</v>
      </c>
      <c r="C649" s="258">
        <v>23.43</v>
      </c>
      <c r="D649">
        <f t="shared" si="143"/>
        <v>11</v>
      </c>
      <c r="E649">
        <f t="shared" si="144"/>
        <v>2022</v>
      </c>
      <c r="F649" s="256">
        <v>44895</v>
      </c>
      <c r="G649" t="s">
        <v>386</v>
      </c>
      <c r="H649" t="s">
        <v>1082</v>
      </c>
      <c r="I649" t="s">
        <v>522</v>
      </c>
      <c r="J649" t="s">
        <v>1085</v>
      </c>
      <c r="K649" t="s">
        <v>1648</v>
      </c>
      <c r="L649" t="s">
        <v>478</v>
      </c>
      <c r="M649">
        <v>343360</v>
      </c>
      <c r="N649">
        <v>343438</v>
      </c>
      <c r="O649">
        <f t="shared" si="138"/>
        <v>78</v>
      </c>
    </row>
    <row r="650" spans="1:15" x14ac:dyDescent="0.2">
      <c r="A650" s="244">
        <v>3507</v>
      </c>
      <c r="B650" s="258">
        <v>4.2699999999999996</v>
      </c>
      <c r="C650" s="258">
        <v>23.43</v>
      </c>
      <c r="D650">
        <f t="shared" si="143"/>
        <v>11</v>
      </c>
      <c r="E650">
        <f t="shared" si="144"/>
        <v>2022</v>
      </c>
      <c r="F650" s="256">
        <v>44895</v>
      </c>
      <c r="G650" t="s">
        <v>386</v>
      </c>
      <c r="H650" t="s">
        <v>395</v>
      </c>
      <c r="I650" t="s">
        <v>1018</v>
      </c>
      <c r="J650" t="s">
        <v>1188</v>
      </c>
      <c r="K650" t="s">
        <v>1649</v>
      </c>
      <c r="L650" t="s">
        <v>1650</v>
      </c>
      <c r="M650">
        <v>237478</v>
      </c>
      <c r="N650">
        <v>237506</v>
      </c>
      <c r="O650">
        <f t="shared" si="138"/>
        <v>28</v>
      </c>
    </row>
    <row r="651" spans="1:15" x14ac:dyDescent="0.2">
      <c r="A651" s="244">
        <v>3509</v>
      </c>
      <c r="B651" s="258">
        <v>17.079999999999998</v>
      </c>
      <c r="C651" s="258">
        <v>23.43</v>
      </c>
      <c r="D651">
        <f t="shared" si="143"/>
        <v>11</v>
      </c>
      <c r="E651">
        <f t="shared" si="144"/>
        <v>2022</v>
      </c>
      <c r="F651" s="256">
        <v>44895</v>
      </c>
      <c r="G651" t="s">
        <v>386</v>
      </c>
      <c r="H651" t="s">
        <v>1338</v>
      </c>
      <c r="I651" t="s">
        <v>1079</v>
      </c>
      <c r="J651" t="s">
        <v>1188</v>
      </c>
      <c r="K651" t="s">
        <v>1293</v>
      </c>
      <c r="L651" t="s">
        <v>1340</v>
      </c>
      <c r="M651">
        <v>311483</v>
      </c>
      <c r="N651">
        <v>311507</v>
      </c>
      <c r="O651">
        <f t="shared" si="138"/>
        <v>24</v>
      </c>
    </row>
    <row r="652" spans="1:15" x14ac:dyDescent="0.2">
      <c r="A652" s="244">
        <v>3510</v>
      </c>
      <c r="B652" s="258">
        <v>4.2699999999999996</v>
      </c>
      <c r="C652" s="258">
        <v>23.43</v>
      </c>
      <c r="D652">
        <f t="shared" si="143"/>
        <v>11</v>
      </c>
      <c r="E652">
        <f t="shared" si="144"/>
        <v>2022</v>
      </c>
      <c r="F652" s="256">
        <v>44895</v>
      </c>
      <c r="G652" t="s">
        <v>386</v>
      </c>
      <c r="H652" t="s">
        <v>455</v>
      </c>
      <c r="I652" t="s">
        <v>1051</v>
      </c>
      <c r="J652" t="s">
        <v>1188</v>
      </c>
      <c r="K652" t="s">
        <v>1651</v>
      </c>
      <c r="L652" t="s">
        <v>1619</v>
      </c>
      <c r="M652">
        <v>358880</v>
      </c>
      <c r="N652">
        <v>358899</v>
      </c>
      <c r="O652">
        <f t="shared" si="138"/>
        <v>19</v>
      </c>
    </row>
    <row r="653" spans="1:15" x14ac:dyDescent="0.2">
      <c r="A653" s="244" t="s">
        <v>413</v>
      </c>
      <c r="B653" s="258" t="s">
        <v>414</v>
      </c>
      <c r="C653" s="258" t="s">
        <v>414</v>
      </c>
      <c r="D653">
        <f t="shared" si="143"/>
        <v>12</v>
      </c>
      <c r="E653">
        <f t="shared" si="144"/>
        <v>2022</v>
      </c>
      <c r="F653" s="256">
        <v>44896</v>
      </c>
      <c r="G653" t="s">
        <v>386</v>
      </c>
      <c r="H653" t="s">
        <v>387</v>
      </c>
      <c r="I653" t="s">
        <v>1552</v>
      </c>
      <c r="J653" t="s">
        <v>1085</v>
      </c>
      <c r="K653" t="s">
        <v>1652</v>
      </c>
      <c r="L653" t="s">
        <v>478</v>
      </c>
      <c r="M653">
        <v>161231</v>
      </c>
      <c r="N653">
        <v>161367</v>
      </c>
      <c r="O653">
        <f t="shared" si="138"/>
        <v>136</v>
      </c>
    </row>
    <row r="654" spans="1:15" hidden="1" x14ac:dyDescent="0.2">
      <c r="A654" s="244">
        <v>3501</v>
      </c>
      <c r="B654" s="258">
        <v>100.85</v>
      </c>
      <c r="C654" s="258">
        <v>24.79</v>
      </c>
      <c r="D654" s="258"/>
      <c r="E654" s="258"/>
      <c r="F654" s="256">
        <v>44896</v>
      </c>
      <c r="G654" s="262" t="s">
        <v>777</v>
      </c>
      <c r="H654" t="s">
        <v>1569</v>
      </c>
      <c r="I654" t="s">
        <v>1653</v>
      </c>
      <c r="J654" t="s">
        <v>1235</v>
      </c>
      <c r="K654" t="s">
        <v>1654</v>
      </c>
      <c r="L654" t="s">
        <v>1655</v>
      </c>
      <c r="M654" t="s">
        <v>1565</v>
      </c>
      <c r="N654" t="s">
        <v>1565</v>
      </c>
      <c r="O654" t="s">
        <v>1565</v>
      </c>
    </row>
    <row r="655" spans="1:15" x14ac:dyDescent="0.2">
      <c r="A655" s="244" t="s">
        <v>413</v>
      </c>
      <c r="B655" s="258" t="s">
        <v>414</v>
      </c>
      <c r="C655" s="258" t="s">
        <v>414</v>
      </c>
      <c r="D655">
        <f t="shared" ref="D655:D656" si="145">MONTH(F655)</f>
        <v>12</v>
      </c>
      <c r="E655">
        <f t="shared" ref="E655:E656" si="146">YEAR(F655)</f>
        <v>2022</v>
      </c>
      <c r="F655" s="256">
        <v>44897</v>
      </c>
      <c r="G655" t="s">
        <v>386</v>
      </c>
      <c r="H655" t="s">
        <v>1338</v>
      </c>
      <c r="I655" t="s">
        <v>1079</v>
      </c>
      <c r="J655" t="s">
        <v>1188</v>
      </c>
      <c r="K655" t="s">
        <v>1656</v>
      </c>
      <c r="L655" t="s">
        <v>1340</v>
      </c>
      <c r="M655">
        <v>311507</v>
      </c>
      <c r="N655">
        <v>311526</v>
      </c>
      <c r="O655">
        <f t="shared" si="138"/>
        <v>19</v>
      </c>
    </row>
    <row r="656" spans="1:15" x14ac:dyDescent="0.2">
      <c r="A656" s="297"/>
      <c r="B656" s="258">
        <v>20.5</v>
      </c>
      <c r="C656" s="258">
        <v>23.43</v>
      </c>
      <c r="D656">
        <f t="shared" si="145"/>
        <v>12</v>
      </c>
      <c r="E656">
        <f t="shared" si="146"/>
        <v>2022</v>
      </c>
      <c r="F656" s="256">
        <v>44897</v>
      </c>
      <c r="G656" t="s">
        <v>386</v>
      </c>
      <c r="H656" s="298"/>
      <c r="I656" t="s">
        <v>1079</v>
      </c>
      <c r="K656" s="298"/>
      <c r="O656">
        <f t="shared" si="138"/>
        <v>0</v>
      </c>
    </row>
    <row r="657" spans="1:15" hidden="1" x14ac:dyDescent="0.2">
      <c r="A657" s="297"/>
      <c r="B657" s="258">
        <v>19.37</v>
      </c>
      <c r="C657" s="258">
        <v>24.79</v>
      </c>
      <c r="D657" s="258"/>
      <c r="E657" s="258"/>
      <c r="F657" s="256">
        <v>44897</v>
      </c>
      <c r="G657" s="262" t="s">
        <v>777</v>
      </c>
      <c r="H657" s="298"/>
      <c r="I657" t="s">
        <v>1079</v>
      </c>
      <c r="K657" s="298"/>
      <c r="O657">
        <f t="shared" si="138"/>
        <v>0</v>
      </c>
    </row>
    <row r="658" spans="1:15" x14ac:dyDescent="0.2">
      <c r="A658" s="244">
        <v>3508</v>
      </c>
      <c r="B658" s="258">
        <v>4.2699999999999996</v>
      </c>
      <c r="C658" s="258">
        <v>23.43</v>
      </c>
      <c r="D658">
        <f t="shared" ref="D658:D678" si="147">MONTH(F658)</f>
        <v>12</v>
      </c>
      <c r="E658">
        <f t="shared" ref="E658:E678" si="148">YEAR(F658)</f>
        <v>2022</v>
      </c>
      <c r="F658" s="256">
        <v>44897</v>
      </c>
      <c r="G658" t="s">
        <v>386</v>
      </c>
      <c r="H658" t="s">
        <v>1092</v>
      </c>
      <c r="I658" t="s">
        <v>1018</v>
      </c>
      <c r="J658" t="s">
        <v>1188</v>
      </c>
      <c r="K658" t="s">
        <v>1657</v>
      </c>
      <c r="L658" t="s">
        <v>1658</v>
      </c>
      <c r="M658">
        <v>419385</v>
      </c>
      <c r="N658">
        <v>419401</v>
      </c>
      <c r="O658">
        <f t="shared" si="138"/>
        <v>16</v>
      </c>
    </row>
    <row r="659" spans="1:15" x14ac:dyDescent="0.2">
      <c r="A659" s="244">
        <v>3295</v>
      </c>
      <c r="B659" s="258">
        <v>17.079999999999998</v>
      </c>
      <c r="C659" s="258">
        <v>23.43</v>
      </c>
      <c r="D659">
        <f t="shared" si="147"/>
        <v>12</v>
      </c>
      <c r="E659">
        <f t="shared" si="148"/>
        <v>2022</v>
      </c>
      <c r="F659" s="256">
        <v>44897</v>
      </c>
      <c r="G659" t="s">
        <v>386</v>
      </c>
      <c r="H659" t="s">
        <v>1328</v>
      </c>
      <c r="I659" t="s">
        <v>1232</v>
      </c>
      <c r="J659" t="s">
        <v>1085</v>
      </c>
      <c r="K659" t="s">
        <v>1659</v>
      </c>
      <c r="L659" t="s">
        <v>1660</v>
      </c>
      <c r="M659">
        <v>237506</v>
      </c>
      <c r="N659">
        <v>237648</v>
      </c>
      <c r="O659">
        <f t="shared" si="138"/>
        <v>142</v>
      </c>
    </row>
    <row r="660" spans="1:15" x14ac:dyDescent="0.2">
      <c r="A660" s="244" t="s">
        <v>413</v>
      </c>
      <c r="B660" s="258" t="s">
        <v>414</v>
      </c>
      <c r="C660" s="258" t="s">
        <v>414</v>
      </c>
      <c r="D660">
        <f t="shared" si="147"/>
        <v>12</v>
      </c>
      <c r="E660">
        <f t="shared" si="148"/>
        <v>2022</v>
      </c>
      <c r="F660" s="256">
        <v>44896</v>
      </c>
      <c r="G660" t="s">
        <v>386</v>
      </c>
      <c r="H660" t="s">
        <v>1454</v>
      </c>
      <c r="I660" t="s">
        <v>1358</v>
      </c>
      <c r="J660" t="s">
        <v>1188</v>
      </c>
      <c r="K660" t="s">
        <v>1661</v>
      </c>
      <c r="L660" t="s">
        <v>1639</v>
      </c>
      <c r="M660">
        <v>6093</v>
      </c>
      <c r="N660">
        <v>6113</v>
      </c>
      <c r="O660">
        <f t="shared" si="138"/>
        <v>20</v>
      </c>
    </row>
    <row r="661" spans="1:15" x14ac:dyDescent="0.2">
      <c r="A661" s="244">
        <v>3511</v>
      </c>
      <c r="B661" s="258">
        <v>26.09</v>
      </c>
      <c r="C661" s="258">
        <v>23.03</v>
      </c>
      <c r="D661">
        <f t="shared" si="147"/>
        <v>12</v>
      </c>
      <c r="E661">
        <f t="shared" si="148"/>
        <v>2022</v>
      </c>
      <c r="F661" s="256">
        <v>44897</v>
      </c>
      <c r="G661" t="s">
        <v>386</v>
      </c>
      <c r="H661" t="s">
        <v>1454</v>
      </c>
      <c r="I661" t="s">
        <v>1627</v>
      </c>
      <c r="J661" t="s">
        <v>1235</v>
      </c>
      <c r="K661" t="s">
        <v>1662</v>
      </c>
      <c r="L661" t="s">
        <v>1663</v>
      </c>
      <c r="M661">
        <v>6113</v>
      </c>
      <c r="N661">
        <v>6448</v>
      </c>
      <c r="O661">
        <f t="shared" si="138"/>
        <v>335</v>
      </c>
    </row>
    <row r="662" spans="1:15" x14ac:dyDescent="0.2">
      <c r="A662" s="244">
        <v>3512</v>
      </c>
      <c r="B662" s="258">
        <v>25.61</v>
      </c>
      <c r="C662" s="258">
        <v>23.43</v>
      </c>
      <c r="D662">
        <f t="shared" si="147"/>
        <v>12</v>
      </c>
      <c r="E662">
        <f t="shared" si="148"/>
        <v>2022</v>
      </c>
      <c r="F662" s="256">
        <v>44897</v>
      </c>
      <c r="G662" t="s">
        <v>386</v>
      </c>
      <c r="H662" t="s">
        <v>387</v>
      </c>
      <c r="I662" t="s">
        <v>1358</v>
      </c>
      <c r="J662" t="s">
        <v>1235</v>
      </c>
      <c r="K662" t="s">
        <v>1664</v>
      </c>
      <c r="L662" t="s">
        <v>1665</v>
      </c>
      <c r="M662">
        <v>161367</v>
      </c>
      <c r="N662">
        <v>161679</v>
      </c>
      <c r="O662">
        <f t="shared" si="138"/>
        <v>312</v>
      </c>
    </row>
    <row r="663" spans="1:15" x14ac:dyDescent="0.2">
      <c r="A663" s="244">
        <v>3505</v>
      </c>
      <c r="B663" s="258">
        <v>26.06</v>
      </c>
      <c r="C663" s="258">
        <v>23.03</v>
      </c>
      <c r="D663">
        <f t="shared" si="147"/>
        <v>12</v>
      </c>
      <c r="E663">
        <f t="shared" si="148"/>
        <v>2022</v>
      </c>
      <c r="F663" s="256">
        <v>44898</v>
      </c>
      <c r="G663" t="s">
        <v>386</v>
      </c>
      <c r="H663" t="s">
        <v>387</v>
      </c>
      <c r="I663" t="s">
        <v>973</v>
      </c>
      <c r="J663" t="s">
        <v>1296</v>
      </c>
      <c r="K663" t="s">
        <v>1666</v>
      </c>
      <c r="L663" t="s">
        <v>1667</v>
      </c>
      <c r="M663">
        <v>161679</v>
      </c>
      <c r="N663">
        <v>162270</v>
      </c>
      <c r="O663">
        <f t="shared" si="138"/>
        <v>591</v>
      </c>
    </row>
    <row r="664" spans="1:15" x14ac:dyDescent="0.2">
      <c r="A664" s="244" t="s">
        <v>413</v>
      </c>
      <c r="B664" s="258" t="s">
        <v>414</v>
      </c>
      <c r="C664" s="258" t="s">
        <v>414</v>
      </c>
      <c r="D664">
        <f t="shared" si="147"/>
        <v>12</v>
      </c>
      <c r="E664">
        <f t="shared" si="148"/>
        <v>2022</v>
      </c>
      <c r="F664" s="256">
        <v>44898</v>
      </c>
      <c r="G664" t="s">
        <v>386</v>
      </c>
      <c r="H664" t="s">
        <v>1082</v>
      </c>
      <c r="I664" t="s">
        <v>655</v>
      </c>
      <c r="J664" t="s">
        <v>1668</v>
      </c>
      <c r="K664" t="s">
        <v>1669</v>
      </c>
      <c r="L664" t="s">
        <v>1670</v>
      </c>
      <c r="M664">
        <v>343438</v>
      </c>
      <c r="N664">
        <v>343574</v>
      </c>
      <c r="O664">
        <f t="shared" si="138"/>
        <v>136</v>
      </c>
    </row>
    <row r="665" spans="1:15" x14ac:dyDescent="0.2">
      <c r="A665" s="244" t="s">
        <v>413</v>
      </c>
      <c r="B665" s="258" t="s">
        <v>414</v>
      </c>
      <c r="C665" s="258" t="s">
        <v>414</v>
      </c>
      <c r="D665">
        <f t="shared" si="147"/>
        <v>12</v>
      </c>
      <c r="E665">
        <f t="shared" si="148"/>
        <v>2022</v>
      </c>
      <c r="F665" s="256">
        <v>44898</v>
      </c>
      <c r="G665" t="s">
        <v>386</v>
      </c>
      <c r="H665" t="s">
        <v>1454</v>
      </c>
      <c r="I665" t="s">
        <v>1671</v>
      </c>
      <c r="J665" t="s">
        <v>1668</v>
      </c>
      <c r="K665" t="s">
        <v>1672</v>
      </c>
      <c r="L665" t="s">
        <v>1670</v>
      </c>
      <c r="M665">
        <v>6448</v>
      </c>
      <c r="N665">
        <v>6526</v>
      </c>
      <c r="O665">
        <f t="shared" si="138"/>
        <v>78</v>
      </c>
    </row>
    <row r="666" spans="1:15" x14ac:dyDescent="0.2">
      <c r="A666" s="244" t="s">
        <v>413</v>
      </c>
      <c r="B666" s="258" t="s">
        <v>414</v>
      </c>
      <c r="C666" s="258" t="s">
        <v>414</v>
      </c>
      <c r="D666">
        <f t="shared" si="147"/>
        <v>12</v>
      </c>
      <c r="E666">
        <f t="shared" si="148"/>
        <v>2022</v>
      </c>
      <c r="F666" s="256">
        <v>44900</v>
      </c>
      <c r="G666" t="s">
        <v>386</v>
      </c>
      <c r="H666" t="s">
        <v>387</v>
      </c>
      <c r="I666" t="s">
        <v>1140</v>
      </c>
      <c r="J666" t="s">
        <v>1085</v>
      </c>
      <c r="K666" t="s">
        <v>1673</v>
      </c>
      <c r="L666" t="s">
        <v>478</v>
      </c>
      <c r="M666">
        <v>162270</v>
      </c>
      <c r="N666">
        <v>162398</v>
      </c>
      <c r="O666">
        <f t="shared" si="138"/>
        <v>128</v>
      </c>
    </row>
    <row r="667" spans="1:15" x14ac:dyDescent="0.2">
      <c r="A667" s="244">
        <v>3504</v>
      </c>
      <c r="B667" s="258">
        <v>26.06</v>
      </c>
      <c r="C667" s="258">
        <v>23.03</v>
      </c>
      <c r="D667">
        <f t="shared" si="147"/>
        <v>12</v>
      </c>
      <c r="E667">
        <f t="shared" si="148"/>
        <v>2022</v>
      </c>
      <c r="F667" s="256">
        <v>44900</v>
      </c>
      <c r="G667" t="s">
        <v>386</v>
      </c>
      <c r="H667" t="s">
        <v>1454</v>
      </c>
      <c r="I667" t="s">
        <v>1123</v>
      </c>
      <c r="J667" t="s">
        <v>1235</v>
      </c>
      <c r="K667" t="s">
        <v>1674</v>
      </c>
      <c r="L667" t="s">
        <v>1675</v>
      </c>
      <c r="M667">
        <v>6526</v>
      </c>
      <c r="N667">
        <v>6832</v>
      </c>
      <c r="O667">
        <f t="shared" si="138"/>
        <v>306</v>
      </c>
    </row>
    <row r="668" spans="1:15" x14ac:dyDescent="0.2">
      <c r="A668" s="244" t="s">
        <v>413</v>
      </c>
      <c r="B668" s="258" t="s">
        <v>414</v>
      </c>
      <c r="C668" s="258" t="s">
        <v>414</v>
      </c>
      <c r="D668">
        <f t="shared" si="147"/>
        <v>12</v>
      </c>
      <c r="E668">
        <f t="shared" si="148"/>
        <v>2022</v>
      </c>
      <c r="F668" s="256">
        <v>44900</v>
      </c>
      <c r="G668" t="s">
        <v>386</v>
      </c>
      <c r="H668" t="s">
        <v>455</v>
      </c>
      <c r="I668" t="s">
        <v>1093</v>
      </c>
      <c r="J668" t="s">
        <v>1188</v>
      </c>
      <c r="K668" t="s">
        <v>1676</v>
      </c>
      <c r="L668" t="s">
        <v>786</v>
      </c>
      <c r="M668">
        <v>358899</v>
      </c>
      <c r="N668">
        <v>358920</v>
      </c>
      <c r="O668">
        <f t="shared" si="138"/>
        <v>21</v>
      </c>
    </row>
    <row r="669" spans="1:15" x14ac:dyDescent="0.2">
      <c r="A669" s="244" t="s">
        <v>413</v>
      </c>
      <c r="B669" s="258" t="s">
        <v>414</v>
      </c>
      <c r="C669" s="258" t="s">
        <v>414</v>
      </c>
      <c r="D669">
        <f t="shared" si="147"/>
        <v>12</v>
      </c>
      <c r="E669">
        <f t="shared" si="148"/>
        <v>2022</v>
      </c>
      <c r="F669" s="256">
        <v>44900</v>
      </c>
      <c r="G669" t="s">
        <v>386</v>
      </c>
      <c r="H669" t="s">
        <v>1092</v>
      </c>
      <c r="I669" t="s">
        <v>915</v>
      </c>
      <c r="J669" t="s">
        <v>1188</v>
      </c>
      <c r="K669" t="s">
        <v>1677</v>
      </c>
      <c r="L669" t="s">
        <v>1678</v>
      </c>
      <c r="M669">
        <v>419401</v>
      </c>
      <c r="N669">
        <v>419425</v>
      </c>
      <c r="O669">
        <f t="shared" ref="O669:O690" si="149">N669-M669</f>
        <v>24</v>
      </c>
    </row>
    <row r="670" spans="1:15" x14ac:dyDescent="0.2">
      <c r="A670" s="299">
        <v>3506</v>
      </c>
      <c r="B670" s="300">
        <v>21.36</v>
      </c>
      <c r="C670" s="300">
        <v>23.43</v>
      </c>
      <c r="D670">
        <f t="shared" si="147"/>
        <v>12</v>
      </c>
      <c r="E670">
        <f t="shared" si="148"/>
        <v>2022</v>
      </c>
      <c r="F670" s="301">
        <v>44901</v>
      </c>
      <c r="G670" s="302" t="s">
        <v>386</v>
      </c>
      <c r="H670" s="302" t="s">
        <v>387</v>
      </c>
      <c r="I670" s="302" t="s">
        <v>1434</v>
      </c>
      <c r="J670" s="302" t="s">
        <v>1679</v>
      </c>
      <c r="K670" s="302" t="s">
        <v>1680</v>
      </c>
      <c r="L670" s="302" t="s">
        <v>1681</v>
      </c>
      <c r="M670" s="302">
        <v>162398</v>
      </c>
      <c r="N670" s="302">
        <v>162421</v>
      </c>
      <c r="O670" s="302">
        <f t="shared" si="149"/>
        <v>23</v>
      </c>
    </row>
    <row r="671" spans="1:15" x14ac:dyDescent="0.2">
      <c r="A671" s="244">
        <v>3515</v>
      </c>
      <c r="B671" s="258">
        <v>12.81</v>
      </c>
      <c r="C671" s="258">
        <v>23.43</v>
      </c>
      <c r="D671">
        <f t="shared" si="147"/>
        <v>12</v>
      </c>
      <c r="E671">
        <f t="shared" si="148"/>
        <v>2022</v>
      </c>
      <c r="F671" s="256">
        <v>44901</v>
      </c>
      <c r="G671" t="s">
        <v>386</v>
      </c>
      <c r="H671" t="s">
        <v>455</v>
      </c>
      <c r="I671" t="s">
        <v>1216</v>
      </c>
      <c r="J671" t="s">
        <v>1085</v>
      </c>
      <c r="K671" t="s">
        <v>1682</v>
      </c>
      <c r="L671" t="s">
        <v>478</v>
      </c>
      <c r="M671">
        <v>358920</v>
      </c>
      <c r="N671">
        <v>359053</v>
      </c>
      <c r="O671">
        <f t="shared" si="149"/>
        <v>133</v>
      </c>
    </row>
    <row r="672" spans="1:15" x14ac:dyDescent="0.2">
      <c r="A672" s="244" t="s">
        <v>413</v>
      </c>
      <c r="B672" s="258" t="s">
        <v>414</v>
      </c>
      <c r="C672" s="258" t="s">
        <v>414</v>
      </c>
      <c r="D672">
        <f t="shared" si="147"/>
        <v>12</v>
      </c>
      <c r="E672">
        <f t="shared" si="148"/>
        <v>2022</v>
      </c>
      <c r="F672" s="256">
        <v>44901</v>
      </c>
      <c r="G672" t="s">
        <v>386</v>
      </c>
      <c r="H672" t="s">
        <v>1454</v>
      </c>
      <c r="I672" t="s">
        <v>973</v>
      </c>
      <c r="J672" t="s">
        <v>1085</v>
      </c>
      <c r="K672" t="s">
        <v>1683</v>
      </c>
      <c r="L672" t="s">
        <v>1684</v>
      </c>
      <c r="M672">
        <v>6832</v>
      </c>
      <c r="N672">
        <v>6974</v>
      </c>
      <c r="O672">
        <f t="shared" si="149"/>
        <v>142</v>
      </c>
    </row>
    <row r="673" spans="1:15" x14ac:dyDescent="0.2">
      <c r="A673" s="244" t="s">
        <v>413</v>
      </c>
      <c r="B673" s="258" t="s">
        <v>414</v>
      </c>
      <c r="C673" s="258" t="s">
        <v>414</v>
      </c>
      <c r="D673">
        <f t="shared" si="147"/>
        <v>12</v>
      </c>
      <c r="E673">
        <f t="shared" si="148"/>
        <v>2022</v>
      </c>
      <c r="F673" s="256">
        <v>44901</v>
      </c>
      <c r="G673" t="s">
        <v>386</v>
      </c>
      <c r="H673" t="s">
        <v>1092</v>
      </c>
      <c r="I673" t="s">
        <v>1051</v>
      </c>
      <c r="J673" t="s">
        <v>1188</v>
      </c>
      <c r="K673" t="s">
        <v>1685</v>
      </c>
      <c r="L673" t="s">
        <v>1686</v>
      </c>
      <c r="M673">
        <v>419425</v>
      </c>
      <c r="N673">
        <v>419443</v>
      </c>
      <c r="O673">
        <f t="shared" si="149"/>
        <v>18</v>
      </c>
    </row>
    <row r="674" spans="1:15" x14ac:dyDescent="0.2">
      <c r="A674" s="244" t="s">
        <v>413</v>
      </c>
      <c r="B674" s="258" t="s">
        <v>414</v>
      </c>
      <c r="C674" s="258" t="s">
        <v>414</v>
      </c>
      <c r="D674">
        <f t="shared" si="147"/>
        <v>12</v>
      </c>
      <c r="E674">
        <f t="shared" si="148"/>
        <v>2022</v>
      </c>
      <c r="F674" s="256">
        <v>44902</v>
      </c>
      <c r="G674" t="s">
        <v>386</v>
      </c>
      <c r="H674" t="s">
        <v>1082</v>
      </c>
      <c r="I674" t="s">
        <v>522</v>
      </c>
      <c r="J674" t="s">
        <v>1085</v>
      </c>
      <c r="K674" t="s">
        <v>1687</v>
      </c>
      <c r="L674" t="s">
        <v>478</v>
      </c>
      <c r="M674">
        <v>343574</v>
      </c>
      <c r="N674">
        <v>343719</v>
      </c>
      <c r="O674">
        <f t="shared" si="149"/>
        <v>145</v>
      </c>
    </row>
    <row r="675" spans="1:15" x14ac:dyDescent="0.2">
      <c r="A675" s="244" t="s">
        <v>413</v>
      </c>
      <c r="B675" s="258" t="s">
        <v>414</v>
      </c>
      <c r="C675" s="258" t="s">
        <v>414</v>
      </c>
      <c r="D675">
        <f t="shared" si="147"/>
        <v>12</v>
      </c>
      <c r="E675">
        <f t="shared" si="148"/>
        <v>2022</v>
      </c>
      <c r="F675" s="256">
        <v>44902</v>
      </c>
      <c r="G675" t="s">
        <v>386</v>
      </c>
      <c r="H675" t="s">
        <v>1454</v>
      </c>
      <c r="I675" t="s">
        <v>1358</v>
      </c>
      <c r="J675" t="s">
        <v>1188</v>
      </c>
      <c r="K675" s="262" t="s">
        <v>1688</v>
      </c>
      <c r="L675" t="s">
        <v>1689</v>
      </c>
      <c r="M675">
        <v>6974</v>
      </c>
      <c r="N675">
        <v>6996</v>
      </c>
      <c r="O675">
        <f t="shared" si="149"/>
        <v>22</v>
      </c>
    </row>
    <row r="676" spans="1:15" x14ac:dyDescent="0.2">
      <c r="A676" s="244" t="s">
        <v>413</v>
      </c>
      <c r="B676" s="258" t="s">
        <v>414</v>
      </c>
      <c r="C676" s="258" t="s">
        <v>414</v>
      </c>
      <c r="D676">
        <f t="shared" si="147"/>
        <v>12</v>
      </c>
      <c r="E676">
        <f t="shared" si="148"/>
        <v>2022</v>
      </c>
      <c r="F676" s="256">
        <v>44903</v>
      </c>
      <c r="G676" t="s">
        <v>386</v>
      </c>
      <c r="H676" t="s">
        <v>1338</v>
      </c>
      <c r="I676" t="s">
        <v>1079</v>
      </c>
      <c r="J676" t="s">
        <v>1188</v>
      </c>
      <c r="K676" t="s">
        <v>1690</v>
      </c>
      <c r="L676" t="s">
        <v>1340</v>
      </c>
      <c r="M676">
        <v>311526</v>
      </c>
      <c r="N676">
        <v>311549</v>
      </c>
      <c r="O676">
        <f t="shared" si="149"/>
        <v>23</v>
      </c>
    </row>
    <row r="677" spans="1:15" x14ac:dyDescent="0.2">
      <c r="A677" s="244" t="s">
        <v>413</v>
      </c>
      <c r="B677" s="258" t="s">
        <v>414</v>
      </c>
      <c r="C677" s="258" t="s">
        <v>414</v>
      </c>
      <c r="D677">
        <f t="shared" si="147"/>
        <v>12</v>
      </c>
      <c r="E677">
        <f t="shared" si="148"/>
        <v>2022</v>
      </c>
      <c r="F677" s="256">
        <v>44903</v>
      </c>
      <c r="G677" t="s">
        <v>386</v>
      </c>
      <c r="H677" t="s">
        <v>387</v>
      </c>
      <c r="I677" t="s">
        <v>1552</v>
      </c>
      <c r="J677" t="s">
        <v>1085</v>
      </c>
      <c r="K677" t="s">
        <v>1691</v>
      </c>
      <c r="L677" t="s">
        <v>478</v>
      </c>
      <c r="M677">
        <v>162421</v>
      </c>
      <c r="N677">
        <v>162566</v>
      </c>
      <c r="O677">
        <f t="shared" si="149"/>
        <v>145</v>
      </c>
    </row>
    <row r="678" spans="1:15" x14ac:dyDescent="0.2">
      <c r="A678" s="244">
        <v>3516</v>
      </c>
      <c r="B678" s="258">
        <v>26.06</v>
      </c>
      <c r="C678" s="258">
        <v>23.03</v>
      </c>
      <c r="D678">
        <f t="shared" si="147"/>
        <v>12</v>
      </c>
      <c r="E678">
        <f t="shared" si="148"/>
        <v>2022</v>
      </c>
      <c r="F678" s="256">
        <v>44903</v>
      </c>
      <c r="G678" t="s">
        <v>386</v>
      </c>
      <c r="H678" t="s">
        <v>1454</v>
      </c>
      <c r="I678" t="s">
        <v>1123</v>
      </c>
      <c r="J678" t="s">
        <v>1235</v>
      </c>
      <c r="K678" t="s">
        <v>1692</v>
      </c>
      <c r="L678" t="s">
        <v>1693</v>
      </c>
      <c r="M678">
        <v>6996</v>
      </c>
      <c r="N678">
        <v>7323</v>
      </c>
      <c r="O678">
        <f t="shared" si="149"/>
        <v>327</v>
      </c>
    </row>
    <row r="679" spans="1:15" hidden="1" x14ac:dyDescent="0.2">
      <c r="A679" s="244" t="s">
        <v>413</v>
      </c>
      <c r="B679" s="258" t="s">
        <v>414</v>
      </c>
      <c r="C679" s="258" t="s">
        <v>414</v>
      </c>
      <c r="D679" s="258"/>
      <c r="E679" s="258"/>
      <c r="F679" s="256">
        <v>44904</v>
      </c>
      <c r="G679" t="s">
        <v>414</v>
      </c>
      <c r="H679" t="s">
        <v>1454</v>
      </c>
      <c r="I679" t="s">
        <v>1123</v>
      </c>
      <c r="J679" t="s">
        <v>1694</v>
      </c>
      <c r="K679" t="s">
        <v>1695</v>
      </c>
      <c r="L679" t="s">
        <v>1696</v>
      </c>
      <c r="M679">
        <v>7323</v>
      </c>
      <c r="N679">
        <v>8447</v>
      </c>
      <c r="O679">
        <f t="shared" si="149"/>
        <v>1124</v>
      </c>
    </row>
    <row r="680" spans="1:15" hidden="1" x14ac:dyDescent="0.2">
      <c r="A680" s="244">
        <v>3517</v>
      </c>
      <c r="B680" s="258">
        <v>121.02</v>
      </c>
      <c r="C680" s="258">
        <v>24.79</v>
      </c>
      <c r="D680" s="258"/>
      <c r="E680" s="258"/>
      <c r="F680" s="256">
        <v>44904</v>
      </c>
      <c r="G680" s="262" t="s">
        <v>777</v>
      </c>
      <c r="H680" t="s">
        <v>778</v>
      </c>
      <c r="I680" t="s">
        <v>779</v>
      </c>
      <c r="J680" t="s">
        <v>1694</v>
      </c>
      <c r="K680" t="s">
        <v>1697</v>
      </c>
      <c r="L680" t="s">
        <v>1698</v>
      </c>
      <c r="M680" t="s">
        <v>1565</v>
      </c>
      <c r="N680" t="s">
        <v>1565</v>
      </c>
    </row>
    <row r="681" spans="1:15" x14ac:dyDescent="0.2">
      <c r="A681" s="244" t="s">
        <v>413</v>
      </c>
      <c r="B681" s="258" t="s">
        <v>414</v>
      </c>
      <c r="C681" s="258" t="s">
        <v>414</v>
      </c>
      <c r="D681">
        <f t="shared" ref="D681:D688" si="150">MONTH(F681)</f>
        <v>12</v>
      </c>
      <c r="E681">
        <f t="shared" ref="E681:E688" si="151">YEAR(F681)</f>
        <v>2022</v>
      </c>
      <c r="F681" s="256">
        <v>44904</v>
      </c>
      <c r="G681" t="s">
        <v>386</v>
      </c>
      <c r="H681" t="s">
        <v>387</v>
      </c>
      <c r="I681" t="s">
        <v>1232</v>
      </c>
      <c r="J681" t="s">
        <v>1085</v>
      </c>
      <c r="K681" t="s">
        <v>1699</v>
      </c>
      <c r="L681" t="s">
        <v>1660</v>
      </c>
      <c r="M681">
        <v>162566</v>
      </c>
      <c r="N681">
        <v>162694</v>
      </c>
      <c r="O681">
        <f t="shared" si="149"/>
        <v>128</v>
      </c>
    </row>
    <row r="682" spans="1:15" x14ac:dyDescent="0.2">
      <c r="A682" s="244">
        <v>3518</v>
      </c>
      <c r="B682" s="260">
        <v>12.81</v>
      </c>
      <c r="C682" s="260">
        <v>23.43</v>
      </c>
      <c r="D682">
        <f t="shared" si="150"/>
        <v>12</v>
      </c>
      <c r="E682">
        <f t="shared" si="151"/>
        <v>2022</v>
      </c>
      <c r="F682" s="256">
        <v>44904</v>
      </c>
      <c r="G682" t="s">
        <v>386</v>
      </c>
      <c r="H682" t="s">
        <v>1700</v>
      </c>
      <c r="I682" t="s">
        <v>1701</v>
      </c>
      <c r="J682" t="s">
        <v>916</v>
      </c>
      <c r="K682" t="s">
        <v>1702</v>
      </c>
      <c r="L682" t="s">
        <v>1703</v>
      </c>
      <c r="M682">
        <v>359053</v>
      </c>
      <c r="N682">
        <v>359099</v>
      </c>
      <c r="O682">
        <f t="shared" si="149"/>
        <v>46</v>
      </c>
    </row>
    <row r="683" spans="1:15" x14ac:dyDescent="0.2">
      <c r="A683" s="244"/>
      <c r="B683" s="258">
        <v>21.72</v>
      </c>
      <c r="C683" s="258">
        <v>23.03</v>
      </c>
      <c r="D683">
        <f t="shared" si="150"/>
        <v>12</v>
      </c>
      <c r="E683">
        <f t="shared" si="151"/>
        <v>2022</v>
      </c>
      <c r="F683" s="256">
        <v>44907</v>
      </c>
      <c r="G683" t="s">
        <v>386</v>
      </c>
      <c r="H683" t="s">
        <v>387</v>
      </c>
      <c r="I683" t="s">
        <v>1607</v>
      </c>
      <c r="J683" t="s">
        <v>1235</v>
      </c>
      <c r="K683" t="s">
        <v>1704</v>
      </c>
      <c r="L683" t="s">
        <v>1705</v>
      </c>
      <c r="M683">
        <v>162694</v>
      </c>
      <c r="N683">
        <v>162997</v>
      </c>
      <c r="O683">
        <f t="shared" si="149"/>
        <v>303</v>
      </c>
    </row>
    <row r="684" spans="1:15" x14ac:dyDescent="0.2">
      <c r="A684" s="244" t="s">
        <v>413</v>
      </c>
      <c r="B684" s="258" t="s">
        <v>414</v>
      </c>
      <c r="C684" s="258" t="s">
        <v>414</v>
      </c>
      <c r="D684">
        <f t="shared" si="150"/>
        <v>12</v>
      </c>
      <c r="E684">
        <f t="shared" si="151"/>
        <v>2022</v>
      </c>
      <c r="F684" s="256">
        <v>44908</v>
      </c>
      <c r="G684" t="s">
        <v>386</v>
      </c>
      <c r="H684" t="s">
        <v>1454</v>
      </c>
      <c r="I684" t="s">
        <v>1607</v>
      </c>
      <c r="J684" t="s">
        <v>1235</v>
      </c>
      <c r="K684" t="s">
        <v>1706</v>
      </c>
      <c r="L684" t="s">
        <v>666</v>
      </c>
      <c r="M684">
        <v>8447</v>
      </c>
      <c r="N684">
        <v>8800</v>
      </c>
      <c r="O684">
        <f t="shared" si="149"/>
        <v>353</v>
      </c>
    </row>
    <row r="685" spans="1:15" x14ac:dyDescent="0.2">
      <c r="A685" s="244" t="s">
        <v>413</v>
      </c>
      <c r="B685" s="258" t="s">
        <v>414</v>
      </c>
      <c r="C685" s="258" t="s">
        <v>414</v>
      </c>
      <c r="D685">
        <f t="shared" si="150"/>
        <v>12</v>
      </c>
      <c r="E685">
        <f t="shared" si="151"/>
        <v>2022</v>
      </c>
      <c r="F685" s="256">
        <v>44911</v>
      </c>
      <c r="G685" t="s">
        <v>386</v>
      </c>
      <c r="H685" t="s">
        <v>455</v>
      </c>
      <c r="I685" t="s">
        <v>1051</v>
      </c>
      <c r="J685" t="s">
        <v>1188</v>
      </c>
      <c r="K685" t="s">
        <v>1707</v>
      </c>
      <c r="L685" t="s">
        <v>1686</v>
      </c>
      <c r="M685">
        <v>359099</v>
      </c>
      <c r="N685">
        <v>359118</v>
      </c>
      <c r="O685">
        <f t="shared" si="149"/>
        <v>19</v>
      </c>
    </row>
    <row r="686" spans="1:15" x14ac:dyDescent="0.2">
      <c r="A686" s="244" t="s">
        <v>413</v>
      </c>
      <c r="B686" s="258" t="s">
        <v>414</v>
      </c>
      <c r="C686" s="258" t="s">
        <v>414</v>
      </c>
      <c r="D686">
        <f t="shared" si="150"/>
        <v>12</v>
      </c>
      <c r="E686">
        <f t="shared" si="151"/>
        <v>2022</v>
      </c>
      <c r="F686" s="256">
        <v>44911</v>
      </c>
      <c r="G686" t="s">
        <v>386</v>
      </c>
      <c r="H686" t="s">
        <v>1338</v>
      </c>
      <c r="I686" t="s">
        <v>1079</v>
      </c>
      <c r="J686" t="s">
        <v>1188</v>
      </c>
      <c r="K686" t="s">
        <v>1708</v>
      </c>
      <c r="L686" t="s">
        <v>1340</v>
      </c>
      <c r="M686">
        <v>311549</v>
      </c>
      <c r="N686">
        <v>311549</v>
      </c>
      <c r="O686">
        <f t="shared" si="149"/>
        <v>0</v>
      </c>
    </row>
    <row r="687" spans="1:15" x14ac:dyDescent="0.2">
      <c r="A687" s="244" t="s">
        <v>413</v>
      </c>
      <c r="B687" s="258" t="s">
        <v>414</v>
      </c>
      <c r="C687" s="258" t="s">
        <v>414</v>
      </c>
      <c r="D687">
        <f t="shared" si="150"/>
        <v>12</v>
      </c>
      <c r="E687">
        <f t="shared" si="151"/>
        <v>2022</v>
      </c>
      <c r="F687" s="256">
        <v>44914</v>
      </c>
      <c r="G687" t="s">
        <v>386</v>
      </c>
      <c r="H687" t="s">
        <v>1454</v>
      </c>
      <c r="I687" t="s">
        <v>1358</v>
      </c>
      <c r="J687" t="s">
        <v>1188</v>
      </c>
      <c r="K687" t="s">
        <v>1709</v>
      </c>
      <c r="L687" t="s">
        <v>1710</v>
      </c>
      <c r="M687">
        <v>8800</v>
      </c>
      <c r="N687">
        <v>9171</v>
      </c>
      <c r="O687">
        <f t="shared" si="149"/>
        <v>371</v>
      </c>
    </row>
    <row r="688" spans="1:15" x14ac:dyDescent="0.2">
      <c r="A688" s="244">
        <v>3522</v>
      </c>
      <c r="B688" s="258">
        <v>21.42</v>
      </c>
      <c r="C688" s="258">
        <v>23.34</v>
      </c>
      <c r="D688">
        <f t="shared" si="150"/>
        <v>12</v>
      </c>
      <c r="E688">
        <f t="shared" si="151"/>
        <v>2022</v>
      </c>
      <c r="F688" s="256">
        <v>44915</v>
      </c>
      <c r="G688" t="s">
        <v>386</v>
      </c>
      <c r="H688" t="s">
        <v>387</v>
      </c>
      <c r="I688" t="s">
        <v>985</v>
      </c>
      <c r="J688" t="s">
        <v>1235</v>
      </c>
      <c r="K688" t="s">
        <v>1711</v>
      </c>
      <c r="L688" t="s">
        <v>1712</v>
      </c>
      <c r="M688">
        <v>163029</v>
      </c>
      <c r="N688">
        <v>163302</v>
      </c>
      <c r="O688">
        <f t="shared" si="149"/>
        <v>273</v>
      </c>
    </row>
    <row r="689" spans="1:15" hidden="1" x14ac:dyDescent="0.2">
      <c r="A689" s="244" t="s">
        <v>413</v>
      </c>
      <c r="B689" s="258" t="s">
        <v>414</v>
      </c>
      <c r="C689" s="258" t="s">
        <v>414</v>
      </c>
      <c r="D689" s="258"/>
      <c r="E689" s="258"/>
      <c r="F689" s="256">
        <v>45281</v>
      </c>
      <c r="G689" t="s">
        <v>386</v>
      </c>
      <c r="H689" t="s">
        <v>1454</v>
      </c>
      <c r="I689" t="s">
        <v>985</v>
      </c>
      <c r="J689" t="s">
        <v>1235</v>
      </c>
      <c r="K689" t="s">
        <v>1713</v>
      </c>
      <c r="L689" t="s">
        <v>1714</v>
      </c>
      <c r="M689">
        <v>9319</v>
      </c>
      <c r="N689">
        <v>9630</v>
      </c>
      <c r="O689">
        <f t="shared" si="149"/>
        <v>311</v>
      </c>
    </row>
    <row r="690" spans="1:15" hidden="1" x14ac:dyDescent="0.2">
      <c r="A690" s="244">
        <v>3526</v>
      </c>
      <c r="B690" s="258">
        <v>29.88</v>
      </c>
      <c r="C690" s="258">
        <v>23.43</v>
      </c>
      <c r="D690" s="258"/>
      <c r="E690" s="258"/>
      <c r="F690" s="256">
        <v>45288</v>
      </c>
      <c r="G690" t="s">
        <v>386</v>
      </c>
      <c r="H690" t="s">
        <v>1454</v>
      </c>
      <c r="I690" t="s">
        <v>1715</v>
      </c>
      <c r="J690" t="s">
        <v>1235</v>
      </c>
      <c r="K690" t="s">
        <v>1716</v>
      </c>
      <c r="L690" t="s">
        <v>1717</v>
      </c>
      <c r="M690">
        <v>9651</v>
      </c>
      <c r="N690">
        <v>9967</v>
      </c>
      <c r="O690">
        <f t="shared" si="149"/>
        <v>316</v>
      </c>
    </row>
    <row r="691" spans="1:15" x14ac:dyDescent="0.2">
      <c r="A691" s="244"/>
      <c r="B691" s="258"/>
      <c r="C691" s="258"/>
      <c r="D691">
        <f t="shared" ref="D691:D754" si="152">MONTH(F691)</f>
        <v>1</v>
      </c>
      <c r="E691">
        <f t="shared" ref="E691:E754" si="153">YEAR(F691)</f>
        <v>1900</v>
      </c>
    </row>
    <row r="692" spans="1:15" x14ac:dyDescent="0.2">
      <c r="A692" s="244">
        <v>3526</v>
      </c>
      <c r="B692" s="258">
        <v>29.88</v>
      </c>
      <c r="C692" s="258">
        <v>23.43</v>
      </c>
      <c r="D692">
        <f t="shared" si="152"/>
        <v>1</v>
      </c>
      <c r="E692">
        <f t="shared" si="153"/>
        <v>2022</v>
      </c>
      <c r="F692" s="256">
        <v>44589</v>
      </c>
      <c r="G692" t="s">
        <v>386</v>
      </c>
      <c r="H692" t="s">
        <v>1454</v>
      </c>
      <c r="I692" t="s">
        <v>1715</v>
      </c>
      <c r="J692" t="s">
        <v>1235</v>
      </c>
      <c r="K692" t="s">
        <v>1716</v>
      </c>
      <c r="L692" t="s">
        <v>1718</v>
      </c>
      <c r="M692">
        <v>9651</v>
      </c>
      <c r="N692">
        <v>9967</v>
      </c>
      <c r="O692">
        <f>N692-M692</f>
        <v>316</v>
      </c>
    </row>
    <row r="693" spans="1:15" x14ac:dyDescent="0.2">
      <c r="A693" s="244"/>
      <c r="D693">
        <f t="shared" si="152"/>
        <v>1</v>
      </c>
      <c r="E693">
        <f t="shared" si="153"/>
        <v>1900</v>
      </c>
      <c r="F693" s="256"/>
      <c r="O693" s="303">
        <f t="shared" ref="O693:O701" si="154">N693-M693</f>
        <v>0</v>
      </c>
    </row>
    <row r="694" spans="1:15" x14ac:dyDescent="0.2">
      <c r="A694" s="258">
        <v>3527</v>
      </c>
      <c r="B694">
        <v>26.14</v>
      </c>
      <c r="C694">
        <v>22.96</v>
      </c>
      <c r="D694">
        <f t="shared" si="152"/>
        <v>1</v>
      </c>
      <c r="E694">
        <f t="shared" si="153"/>
        <v>2023</v>
      </c>
      <c r="F694" s="256">
        <v>44930</v>
      </c>
      <c r="G694" t="s">
        <v>386</v>
      </c>
      <c r="H694" t="s">
        <v>1454</v>
      </c>
      <c r="I694" t="s">
        <v>1123</v>
      </c>
      <c r="J694" t="s">
        <v>1235</v>
      </c>
      <c r="K694" t="s">
        <v>402</v>
      </c>
      <c r="L694" t="s">
        <v>1719</v>
      </c>
      <c r="M694">
        <v>9963</v>
      </c>
      <c r="N694">
        <v>10284</v>
      </c>
      <c r="O694" s="303">
        <f t="shared" si="154"/>
        <v>321</v>
      </c>
    </row>
    <row r="695" spans="1:15" x14ac:dyDescent="0.2">
      <c r="A695" s="258">
        <v>3529</v>
      </c>
      <c r="B695">
        <v>26.14</v>
      </c>
      <c r="C695">
        <v>22.96</v>
      </c>
      <c r="D695">
        <f t="shared" si="152"/>
        <v>1</v>
      </c>
      <c r="E695">
        <f t="shared" si="153"/>
        <v>2023</v>
      </c>
      <c r="F695" s="256">
        <v>44931</v>
      </c>
      <c r="G695" t="s">
        <v>386</v>
      </c>
      <c r="H695" t="s">
        <v>1454</v>
      </c>
      <c r="I695" t="s">
        <v>1123</v>
      </c>
      <c r="J695" t="s">
        <v>1235</v>
      </c>
      <c r="K695" t="s">
        <v>407</v>
      </c>
      <c r="L695" t="s">
        <v>1720</v>
      </c>
      <c r="M695">
        <v>10284</v>
      </c>
      <c r="N695">
        <v>10581</v>
      </c>
      <c r="O695" s="303">
        <f t="shared" si="154"/>
        <v>297</v>
      </c>
    </row>
    <row r="696" spans="1:15" x14ac:dyDescent="0.2">
      <c r="A696" s="244" t="s">
        <v>413</v>
      </c>
      <c r="B696" s="304">
        <v>0</v>
      </c>
      <c r="C696" s="304">
        <v>0</v>
      </c>
      <c r="D696">
        <f t="shared" si="152"/>
        <v>1</v>
      </c>
      <c r="E696">
        <f t="shared" si="153"/>
        <v>2023</v>
      </c>
      <c r="F696" s="256">
        <v>44935</v>
      </c>
      <c r="G696" t="s">
        <v>414</v>
      </c>
      <c r="H696" t="s">
        <v>1454</v>
      </c>
      <c r="I696" t="s">
        <v>1721</v>
      </c>
      <c r="J696" t="s">
        <v>1188</v>
      </c>
      <c r="K696" t="s">
        <v>418</v>
      </c>
      <c r="L696" t="s">
        <v>1722</v>
      </c>
      <c r="M696">
        <v>10581</v>
      </c>
      <c r="N696">
        <v>10600</v>
      </c>
      <c r="O696" s="303">
        <f t="shared" si="154"/>
        <v>19</v>
      </c>
    </row>
    <row r="697" spans="1:15" x14ac:dyDescent="0.2">
      <c r="A697" s="258">
        <v>3531</v>
      </c>
      <c r="B697" s="257">
        <v>26.14</v>
      </c>
      <c r="C697">
        <v>22.96</v>
      </c>
      <c r="D697">
        <f t="shared" si="152"/>
        <v>1</v>
      </c>
      <c r="E697">
        <f t="shared" si="153"/>
        <v>2023</v>
      </c>
      <c r="F697" s="256">
        <v>44942</v>
      </c>
      <c r="G697" t="s">
        <v>386</v>
      </c>
      <c r="H697" t="s">
        <v>1454</v>
      </c>
      <c r="I697" t="s">
        <v>1723</v>
      </c>
      <c r="J697" t="s">
        <v>1235</v>
      </c>
      <c r="K697" t="s">
        <v>390</v>
      </c>
      <c r="L697" t="s">
        <v>1724</v>
      </c>
      <c r="M697">
        <v>10615</v>
      </c>
      <c r="N697">
        <v>10895</v>
      </c>
      <c r="O697" s="303">
        <f t="shared" si="154"/>
        <v>280</v>
      </c>
    </row>
    <row r="698" spans="1:15" x14ac:dyDescent="0.2">
      <c r="A698" s="258">
        <v>3532</v>
      </c>
      <c r="B698">
        <v>26.14</v>
      </c>
      <c r="C698">
        <v>22.96</v>
      </c>
      <c r="D698">
        <f t="shared" si="152"/>
        <v>1</v>
      </c>
      <c r="E698">
        <f t="shared" si="153"/>
        <v>2023</v>
      </c>
      <c r="F698" s="256">
        <v>44944</v>
      </c>
      <c r="G698" t="s">
        <v>386</v>
      </c>
      <c r="H698" t="s">
        <v>387</v>
      </c>
      <c r="I698" t="s">
        <v>1123</v>
      </c>
      <c r="J698" t="s">
        <v>1235</v>
      </c>
      <c r="K698" t="s">
        <v>425</v>
      </c>
      <c r="L698" t="s">
        <v>1725</v>
      </c>
      <c r="M698">
        <v>163599</v>
      </c>
      <c r="N698">
        <v>163905</v>
      </c>
      <c r="O698" s="303">
        <f t="shared" si="154"/>
        <v>306</v>
      </c>
    </row>
    <row r="699" spans="1:15" x14ac:dyDescent="0.2">
      <c r="A699" s="244" t="s">
        <v>413</v>
      </c>
      <c r="B699">
        <v>0</v>
      </c>
      <c r="C699" s="304">
        <v>0</v>
      </c>
      <c r="D699">
        <f t="shared" si="152"/>
        <v>1</v>
      </c>
      <c r="E699">
        <f t="shared" si="153"/>
        <v>2023</v>
      </c>
      <c r="F699" s="256">
        <v>44946</v>
      </c>
      <c r="G699" t="s">
        <v>414</v>
      </c>
      <c r="H699" t="s">
        <v>1328</v>
      </c>
      <c r="I699" t="s">
        <v>1051</v>
      </c>
      <c r="J699" t="s">
        <v>1188</v>
      </c>
      <c r="K699" t="s">
        <v>422</v>
      </c>
      <c r="L699" t="s">
        <v>1726</v>
      </c>
      <c r="M699">
        <v>237677</v>
      </c>
      <c r="N699">
        <v>237701</v>
      </c>
      <c r="O699" s="303">
        <f t="shared" si="154"/>
        <v>24</v>
      </c>
    </row>
    <row r="700" spans="1:15" x14ac:dyDescent="0.2">
      <c r="A700" s="258">
        <v>3525</v>
      </c>
      <c r="B700" s="258">
        <v>8.5399999999999991</v>
      </c>
      <c r="C700" s="258">
        <v>23.43</v>
      </c>
      <c r="D700">
        <f t="shared" si="152"/>
        <v>1</v>
      </c>
      <c r="E700">
        <f t="shared" si="153"/>
        <v>2023</v>
      </c>
      <c r="F700" s="256">
        <v>44949</v>
      </c>
      <c r="G700" t="s">
        <v>386</v>
      </c>
      <c r="H700" t="s">
        <v>1328</v>
      </c>
      <c r="I700" t="s">
        <v>1093</v>
      </c>
      <c r="J700" t="s">
        <v>1188</v>
      </c>
      <c r="K700" t="s">
        <v>450</v>
      </c>
      <c r="L700" t="s">
        <v>1722</v>
      </c>
      <c r="M700">
        <v>237701</v>
      </c>
      <c r="N700">
        <v>237731</v>
      </c>
      <c r="O700" s="303">
        <f t="shared" si="154"/>
        <v>30</v>
      </c>
    </row>
    <row r="701" spans="1:15" x14ac:dyDescent="0.2">
      <c r="A701" s="258">
        <v>3533</v>
      </c>
      <c r="B701" s="258">
        <v>39.25</v>
      </c>
      <c r="C701" s="258">
        <v>22.93</v>
      </c>
      <c r="D701">
        <f t="shared" si="152"/>
        <v>1</v>
      </c>
      <c r="E701">
        <f t="shared" si="153"/>
        <v>2023</v>
      </c>
      <c r="F701" s="256">
        <v>44949</v>
      </c>
      <c r="G701" t="s">
        <v>386</v>
      </c>
      <c r="H701" t="s">
        <v>1082</v>
      </c>
      <c r="I701" t="s">
        <v>973</v>
      </c>
      <c r="J701" t="s">
        <v>1235</v>
      </c>
      <c r="K701" t="s">
        <v>447</v>
      </c>
      <c r="L701" t="s">
        <v>1727</v>
      </c>
      <c r="M701">
        <v>343764</v>
      </c>
      <c r="N701">
        <v>344095</v>
      </c>
      <c r="O701" s="303">
        <f t="shared" si="154"/>
        <v>331</v>
      </c>
    </row>
    <row r="702" spans="1:15" x14ac:dyDescent="0.2">
      <c r="A702" s="258">
        <v>3534</v>
      </c>
      <c r="B702" s="258">
        <v>26.17</v>
      </c>
      <c r="C702" s="258">
        <v>22.93</v>
      </c>
      <c r="D702">
        <f t="shared" si="152"/>
        <v>1</v>
      </c>
      <c r="E702">
        <f t="shared" si="153"/>
        <v>2023</v>
      </c>
      <c r="F702" s="256">
        <v>44949</v>
      </c>
      <c r="G702" t="s">
        <v>386</v>
      </c>
      <c r="H702" t="s">
        <v>387</v>
      </c>
      <c r="I702" t="s">
        <v>1123</v>
      </c>
      <c r="J702" t="s">
        <v>1235</v>
      </c>
      <c r="K702" t="s">
        <v>430</v>
      </c>
      <c r="L702" t="s">
        <v>1728</v>
      </c>
      <c r="M702">
        <v>163905</v>
      </c>
      <c r="N702">
        <v>164211</v>
      </c>
      <c r="O702" s="303">
        <f>N702-M702</f>
        <v>306</v>
      </c>
    </row>
    <row r="703" spans="1:15" x14ac:dyDescent="0.2">
      <c r="A703" s="258">
        <v>3535</v>
      </c>
      <c r="B703" s="258">
        <v>24.81</v>
      </c>
      <c r="C703" s="258">
        <v>22.93</v>
      </c>
      <c r="D703">
        <f t="shared" si="152"/>
        <v>1</v>
      </c>
      <c r="E703">
        <f t="shared" si="153"/>
        <v>2023</v>
      </c>
      <c r="F703" s="256">
        <v>44951</v>
      </c>
      <c r="G703" t="s">
        <v>386</v>
      </c>
      <c r="H703" t="s">
        <v>387</v>
      </c>
      <c r="I703" t="s">
        <v>1723</v>
      </c>
      <c r="J703" t="s">
        <v>1235</v>
      </c>
      <c r="K703" t="s">
        <v>393</v>
      </c>
      <c r="L703" t="s">
        <v>1729</v>
      </c>
      <c r="M703">
        <v>164211</v>
      </c>
      <c r="N703">
        <v>164509</v>
      </c>
      <c r="O703" s="303">
        <f t="shared" ref="O703:O783" si="155">N703-M703</f>
        <v>298</v>
      </c>
    </row>
    <row r="704" spans="1:15" x14ac:dyDescent="0.2">
      <c r="A704" s="258">
        <v>3536</v>
      </c>
      <c r="B704" s="258">
        <v>8.5399999999999991</v>
      </c>
      <c r="C704" s="258">
        <v>23.42</v>
      </c>
      <c r="D704">
        <f t="shared" si="152"/>
        <v>1</v>
      </c>
      <c r="E704">
        <f t="shared" si="153"/>
        <v>2023</v>
      </c>
      <c r="F704" s="256">
        <v>44951</v>
      </c>
      <c r="G704" t="s">
        <v>386</v>
      </c>
      <c r="H704" t="s">
        <v>1092</v>
      </c>
      <c r="I704" t="s">
        <v>1051</v>
      </c>
      <c r="J704" t="s">
        <v>1188</v>
      </c>
      <c r="K704" t="s">
        <v>438</v>
      </c>
      <c r="L704" t="s">
        <v>1730</v>
      </c>
      <c r="M704">
        <v>419467</v>
      </c>
      <c r="N704">
        <v>419486</v>
      </c>
      <c r="O704" s="303">
        <f t="shared" si="155"/>
        <v>19</v>
      </c>
    </row>
    <row r="705" spans="1:15" x14ac:dyDescent="0.2">
      <c r="A705" s="258">
        <v>3537</v>
      </c>
      <c r="B705" s="258">
        <v>12.81</v>
      </c>
      <c r="C705" s="258">
        <v>23.42</v>
      </c>
      <c r="D705">
        <f t="shared" si="152"/>
        <v>1</v>
      </c>
      <c r="E705">
        <f t="shared" si="153"/>
        <v>2023</v>
      </c>
      <c r="F705" s="256">
        <v>44951</v>
      </c>
      <c r="G705" t="s">
        <v>386</v>
      </c>
      <c r="H705" t="s">
        <v>1338</v>
      </c>
      <c r="I705" t="s">
        <v>452</v>
      </c>
      <c r="J705" t="s">
        <v>1188</v>
      </c>
      <c r="K705" t="s">
        <v>441</v>
      </c>
      <c r="L705" t="s">
        <v>1731</v>
      </c>
      <c r="M705">
        <v>311561</v>
      </c>
      <c r="N705">
        <v>311579</v>
      </c>
      <c r="O705" s="303">
        <f t="shared" si="155"/>
        <v>18</v>
      </c>
    </row>
    <row r="706" spans="1:15" x14ac:dyDescent="0.2">
      <c r="A706" s="244" t="s">
        <v>413</v>
      </c>
      <c r="B706">
        <v>0</v>
      </c>
      <c r="C706" s="304">
        <v>0</v>
      </c>
      <c r="D706">
        <f t="shared" si="152"/>
        <v>1</v>
      </c>
      <c r="E706">
        <f t="shared" si="153"/>
        <v>2023</v>
      </c>
      <c r="F706" s="256">
        <v>44952</v>
      </c>
      <c r="G706" t="s">
        <v>414</v>
      </c>
      <c r="H706" t="s">
        <v>1092</v>
      </c>
      <c r="I706" t="s">
        <v>1093</v>
      </c>
      <c r="J706" t="s">
        <v>1188</v>
      </c>
      <c r="K706" t="s">
        <v>459</v>
      </c>
      <c r="L706" t="s">
        <v>1722</v>
      </c>
      <c r="M706">
        <v>419486</v>
      </c>
      <c r="N706">
        <v>419509</v>
      </c>
      <c r="O706" s="303">
        <f t="shared" si="155"/>
        <v>23</v>
      </c>
    </row>
    <row r="707" spans="1:15" x14ac:dyDescent="0.2">
      <c r="A707" s="244" t="s">
        <v>413</v>
      </c>
      <c r="B707">
        <f>IF(A707="S/V",0,1)</f>
        <v>0</v>
      </c>
      <c r="C707" s="304">
        <v>0</v>
      </c>
      <c r="D707">
        <f t="shared" si="152"/>
        <v>1</v>
      </c>
      <c r="E707">
        <f t="shared" si="153"/>
        <v>2023</v>
      </c>
      <c r="F707" s="256">
        <v>44952</v>
      </c>
      <c r="G707" t="s">
        <v>414</v>
      </c>
      <c r="H707" t="s">
        <v>387</v>
      </c>
      <c r="I707" t="s">
        <v>1721</v>
      </c>
      <c r="J707" t="s">
        <v>1188</v>
      </c>
      <c r="K707" t="s">
        <v>461</v>
      </c>
      <c r="L707" t="s">
        <v>1722</v>
      </c>
      <c r="M707">
        <v>164509</v>
      </c>
      <c r="N707">
        <v>164523</v>
      </c>
      <c r="O707" s="303">
        <f t="shared" si="155"/>
        <v>14</v>
      </c>
    </row>
    <row r="708" spans="1:15" x14ac:dyDescent="0.2">
      <c r="A708" s="258">
        <v>3538</v>
      </c>
      <c r="B708">
        <v>19.63</v>
      </c>
      <c r="C708">
        <v>22.93</v>
      </c>
      <c r="D708">
        <f t="shared" si="152"/>
        <v>1</v>
      </c>
      <c r="E708">
        <f t="shared" si="153"/>
        <v>2023</v>
      </c>
      <c r="F708" s="256">
        <v>44953</v>
      </c>
      <c r="G708" t="s">
        <v>386</v>
      </c>
      <c r="H708" t="s">
        <v>387</v>
      </c>
      <c r="I708" t="s">
        <v>1123</v>
      </c>
      <c r="J708" t="s">
        <v>1235</v>
      </c>
      <c r="K708" t="s">
        <v>492</v>
      </c>
      <c r="M708">
        <v>164523</v>
      </c>
      <c r="N708">
        <v>164822</v>
      </c>
      <c r="O708" s="303">
        <f t="shared" si="155"/>
        <v>299</v>
      </c>
    </row>
    <row r="709" spans="1:15" x14ac:dyDescent="0.2">
      <c r="A709" s="244" t="s">
        <v>413</v>
      </c>
      <c r="B709" s="258">
        <v>0</v>
      </c>
      <c r="C709" s="304">
        <v>0</v>
      </c>
      <c r="D709">
        <f t="shared" si="152"/>
        <v>1</v>
      </c>
      <c r="E709">
        <f t="shared" si="153"/>
        <v>2023</v>
      </c>
      <c r="F709" s="256">
        <v>44953</v>
      </c>
      <c r="G709" t="s">
        <v>414</v>
      </c>
      <c r="H709" t="s">
        <v>1454</v>
      </c>
      <c r="I709" t="s">
        <v>1093</v>
      </c>
      <c r="J709" t="s">
        <v>1188</v>
      </c>
      <c r="K709" t="s">
        <v>456</v>
      </c>
      <c r="L709" t="s">
        <v>1722</v>
      </c>
      <c r="M709">
        <v>10916</v>
      </c>
      <c r="N709">
        <v>10935</v>
      </c>
      <c r="O709" s="303">
        <f t="shared" si="155"/>
        <v>19</v>
      </c>
    </row>
    <row r="710" spans="1:15" x14ac:dyDescent="0.2">
      <c r="A710">
        <v>3539</v>
      </c>
      <c r="B710" s="258">
        <v>12.81</v>
      </c>
      <c r="C710" s="258">
        <v>23.42</v>
      </c>
      <c r="D710">
        <f t="shared" si="152"/>
        <v>1</v>
      </c>
      <c r="E710">
        <f t="shared" si="153"/>
        <v>2023</v>
      </c>
      <c r="F710" s="256">
        <v>44953</v>
      </c>
      <c r="G710" t="s">
        <v>386</v>
      </c>
      <c r="H710" t="s">
        <v>1092</v>
      </c>
      <c r="I710" t="s">
        <v>1051</v>
      </c>
      <c r="J710" t="s">
        <v>1188</v>
      </c>
      <c r="K710" t="s">
        <v>520</v>
      </c>
      <c r="L710" t="s">
        <v>1730</v>
      </c>
      <c r="M710">
        <v>419509</v>
      </c>
      <c r="N710">
        <v>419528</v>
      </c>
      <c r="O710" s="303">
        <f t="shared" si="155"/>
        <v>19</v>
      </c>
    </row>
    <row r="711" spans="1:15" x14ac:dyDescent="0.2">
      <c r="A711" s="244" t="s">
        <v>413</v>
      </c>
      <c r="B711" s="258">
        <v>0</v>
      </c>
      <c r="C711" s="304">
        <v>0</v>
      </c>
      <c r="D711">
        <f t="shared" si="152"/>
        <v>1</v>
      </c>
      <c r="E711">
        <f t="shared" si="153"/>
        <v>2023</v>
      </c>
      <c r="F711" s="256">
        <v>44956</v>
      </c>
      <c r="G711" t="s">
        <v>386</v>
      </c>
      <c r="H711" t="s">
        <v>1454</v>
      </c>
      <c r="I711" t="s">
        <v>1093</v>
      </c>
      <c r="J711" t="s">
        <v>1188</v>
      </c>
      <c r="K711" t="s">
        <v>1732</v>
      </c>
      <c r="L711" t="s">
        <v>1722</v>
      </c>
      <c r="M711">
        <v>10935</v>
      </c>
      <c r="N711">
        <v>10958</v>
      </c>
      <c r="O711" s="303">
        <f t="shared" si="155"/>
        <v>23</v>
      </c>
    </row>
    <row r="712" spans="1:15" x14ac:dyDescent="0.2">
      <c r="A712">
        <v>3540</v>
      </c>
      <c r="B712" s="258">
        <v>72.59</v>
      </c>
      <c r="C712" s="258">
        <v>23.42</v>
      </c>
      <c r="D712">
        <f t="shared" si="152"/>
        <v>1</v>
      </c>
      <c r="E712">
        <f t="shared" si="153"/>
        <v>2023</v>
      </c>
      <c r="F712" s="256">
        <v>44956</v>
      </c>
      <c r="G712" t="s">
        <v>386</v>
      </c>
      <c r="H712" t="s">
        <v>1082</v>
      </c>
      <c r="I712" t="s">
        <v>991</v>
      </c>
      <c r="J712" t="s">
        <v>1085</v>
      </c>
      <c r="K712" t="s">
        <v>1733</v>
      </c>
      <c r="L712" t="s">
        <v>1734</v>
      </c>
      <c r="M712">
        <v>344095</v>
      </c>
      <c r="N712">
        <v>344233</v>
      </c>
      <c r="O712" s="303">
        <f t="shared" si="155"/>
        <v>138</v>
      </c>
    </row>
    <row r="713" spans="1:15" x14ac:dyDescent="0.2">
      <c r="A713" t="s">
        <v>413</v>
      </c>
      <c r="B713" s="258">
        <v>0</v>
      </c>
      <c r="C713" s="304">
        <v>0</v>
      </c>
      <c r="D713">
        <f t="shared" si="152"/>
        <v>1</v>
      </c>
      <c r="E713">
        <f t="shared" si="153"/>
        <v>2023</v>
      </c>
      <c r="F713" s="256">
        <v>44957</v>
      </c>
      <c r="G713" t="s">
        <v>414</v>
      </c>
      <c r="H713" t="s">
        <v>387</v>
      </c>
      <c r="I713" t="s">
        <v>1093</v>
      </c>
      <c r="J713" t="s">
        <v>1188</v>
      </c>
      <c r="K713" t="s">
        <v>463</v>
      </c>
      <c r="L713" t="s">
        <v>1722</v>
      </c>
      <c r="M713">
        <v>164822</v>
      </c>
      <c r="N713">
        <v>164841</v>
      </c>
      <c r="O713" s="303">
        <f t="shared" si="155"/>
        <v>19</v>
      </c>
    </row>
    <row r="714" spans="1:15" x14ac:dyDescent="0.2">
      <c r="A714" t="s">
        <v>413</v>
      </c>
      <c r="B714" s="258">
        <v>0</v>
      </c>
      <c r="C714" s="304">
        <v>0</v>
      </c>
      <c r="D714">
        <f t="shared" si="152"/>
        <v>1</v>
      </c>
      <c r="E714">
        <f t="shared" si="153"/>
        <v>2023</v>
      </c>
      <c r="F714" s="256">
        <v>44957</v>
      </c>
      <c r="G714" t="s">
        <v>414</v>
      </c>
      <c r="H714" t="s">
        <v>1082</v>
      </c>
      <c r="I714" t="s">
        <v>1216</v>
      </c>
      <c r="J714" t="s">
        <v>1085</v>
      </c>
      <c r="K714" t="s">
        <v>1735</v>
      </c>
      <c r="L714" t="s">
        <v>1734</v>
      </c>
      <c r="M714">
        <v>344233</v>
      </c>
      <c r="N714">
        <v>344377</v>
      </c>
      <c r="O714" s="303">
        <f t="shared" si="155"/>
        <v>144</v>
      </c>
    </row>
    <row r="715" spans="1:15" x14ac:dyDescent="0.2">
      <c r="A715" t="s">
        <v>413</v>
      </c>
      <c r="B715" s="258">
        <v>0</v>
      </c>
      <c r="C715" s="304">
        <v>0</v>
      </c>
      <c r="D715">
        <f t="shared" si="152"/>
        <v>1</v>
      </c>
      <c r="E715">
        <f t="shared" si="153"/>
        <v>2023</v>
      </c>
      <c r="F715" s="256">
        <v>44957</v>
      </c>
      <c r="G715" t="s">
        <v>414</v>
      </c>
      <c r="H715" t="s">
        <v>1092</v>
      </c>
      <c r="I715" t="s">
        <v>1051</v>
      </c>
      <c r="J715" t="s">
        <v>1188</v>
      </c>
      <c r="K715" t="s">
        <v>547</v>
      </c>
      <c r="L715" t="s">
        <v>1730</v>
      </c>
      <c r="M715">
        <v>419528</v>
      </c>
      <c r="N715">
        <v>419547</v>
      </c>
      <c r="O715" s="303">
        <f t="shared" si="155"/>
        <v>19</v>
      </c>
    </row>
    <row r="716" spans="1:15" x14ac:dyDescent="0.2">
      <c r="A716">
        <v>3541</v>
      </c>
      <c r="B716" s="258">
        <v>21.36</v>
      </c>
      <c r="C716" s="258">
        <v>23.42</v>
      </c>
      <c r="D716">
        <f t="shared" si="152"/>
        <v>2</v>
      </c>
      <c r="E716">
        <f t="shared" si="153"/>
        <v>2023</v>
      </c>
      <c r="F716" s="256">
        <v>44958</v>
      </c>
      <c r="G716" t="s">
        <v>386</v>
      </c>
      <c r="H716" t="s">
        <v>1454</v>
      </c>
      <c r="I716" t="s">
        <v>985</v>
      </c>
      <c r="J716" t="s">
        <v>1085</v>
      </c>
      <c r="K716" t="s">
        <v>433</v>
      </c>
      <c r="L716" t="s">
        <v>1736</v>
      </c>
      <c r="M716">
        <v>10958</v>
      </c>
      <c r="N716">
        <v>11094</v>
      </c>
      <c r="O716" s="303">
        <f t="shared" si="155"/>
        <v>136</v>
      </c>
    </row>
    <row r="717" spans="1:15" x14ac:dyDescent="0.2">
      <c r="A717" t="s">
        <v>413</v>
      </c>
      <c r="B717" s="258">
        <v>0</v>
      </c>
      <c r="C717" s="304">
        <v>0</v>
      </c>
      <c r="D717">
        <f t="shared" si="152"/>
        <v>2</v>
      </c>
      <c r="E717">
        <f t="shared" si="153"/>
        <v>2023</v>
      </c>
      <c r="F717" s="256">
        <v>44958</v>
      </c>
      <c r="G717" t="s">
        <v>386</v>
      </c>
      <c r="H717" t="s">
        <v>1092</v>
      </c>
      <c r="I717" t="s">
        <v>1051</v>
      </c>
      <c r="J717" t="s">
        <v>916</v>
      </c>
      <c r="K717" t="s">
        <v>570</v>
      </c>
      <c r="L717" t="s">
        <v>1730</v>
      </c>
      <c r="M717">
        <v>419547</v>
      </c>
      <c r="N717">
        <v>419569</v>
      </c>
      <c r="O717" s="303">
        <f t="shared" si="155"/>
        <v>22</v>
      </c>
    </row>
    <row r="718" spans="1:15" x14ac:dyDescent="0.2">
      <c r="A718" t="s">
        <v>413</v>
      </c>
      <c r="B718" s="258">
        <v>0</v>
      </c>
      <c r="C718" s="304">
        <v>0</v>
      </c>
      <c r="D718">
        <f t="shared" si="152"/>
        <v>2</v>
      </c>
      <c r="E718">
        <f t="shared" si="153"/>
        <v>2023</v>
      </c>
      <c r="F718" s="256">
        <v>44958</v>
      </c>
      <c r="G718" t="s">
        <v>386</v>
      </c>
      <c r="H718" t="s">
        <v>1082</v>
      </c>
      <c r="I718" t="s">
        <v>1552</v>
      </c>
      <c r="J718" t="s">
        <v>1085</v>
      </c>
      <c r="K718" t="s">
        <v>509</v>
      </c>
      <c r="L718" t="s">
        <v>1737</v>
      </c>
      <c r="M718">
        <v>344377</v>
      </c>
      <c r="N718">
        <v>344521</v>
      </c>
      <c r="O718" s="303">
        <f t="shared" si="155"/>
        <v>144</v>
      </c>
    </row>
    <row r="719" spans="1:15" x14ac:dyDescent="0.2">
      <c r="A719">
        <v>3542</v>
      </c>
      <c r="B719" s="258">
        <v>8.5399999999999991</v>
      </c>
      <c r="C719" s="258">
        <v>23.41</v>
      </c>
      <c r="D719">
        <f t="shared" si="152"/>
        <v>2</v>
      </c>
      <c r="E719">
        <f t="shared" si="153"/>
        <v>2023</v>
      </c>
      <c r="F719" s="256">
        <v>44958</v>
      </c>
      <c r="G719" t="s">
        <v>386</v>
      </c>
      <c r="H719" t="s">
        <v>1328</v>
      </c>
      <c r="I719" t="s">
        <v>1079</v>
      </c>
      <c r="J719" t="s">
        <v>916</v>
      </c>
      <c r="K719" t="s">
        <v>472</v>
      </c>
      <c r="L719" t="s">
        <v>1738</v>
      </c>
      <c r="M719">
        <v>237731</v>
      </c>
      <c r="N719">
        <v>237757</v>
      </c>
      <c r="O719" s="303">
        <f t="shared" si="155"/>
        <v>26</v>
      </c>
    </row>
    <row r="720" spans="1:15" x14ac:dyDescent="0.2">
      <c r="A720">
        <v>3543</v>
      </c>
      <c r="B720" s="258">
        <v>17.43</v>
      </c>
      <c r="C720" s="258">
        <v>22.96</v>
      </c>
      <c r="D720">
        <f t="shared" si="152"/>
        <v>2</v>
      </c>
      <c r="E720">
        <f t="shared" si="153"/>
        <v>2023</v>
      </c>
      <c r="F720" s="256">
        <v>44959</v>
      </c>
      <c r="G720" t="s">
        <v>386</v>
      </c>
      <c r="H720" t="s">
        <v>387</v>
      </c>
      <c r="I720" t="s">
        <v>1715</v>
      </c>
      <c r="J720" t="s">
        <v>397</v>
      </c>
      <c r="K720" t="s">
        <v>618</v>
      </c>
      <c r="L720" t="s">
        <v>1739</v>
      </c>
      <c r="M720">
        <v>164841</v>
      </c>
      <c r="N720">
        <v>165154</v>
      </c>
      <c r="O720" s="303">
        <f t="shared" si="155"/>
        <v>313</v>
      </c>
    </row>
    <row r="721" spans="1:15" x14ac:dyDescent="0.2">
      <c r="A721" s="244" t="s">
        <v>413</v>
      </c>
      <c r="B721" s="258">
        <v>0</v>
      </c>
      <c r="C721" s="304">
        <v>0</v>
      </c>
      <c r="D721">
        <f t="shared" si="152"/>
        <v>2</v>
      </c>
      <c r="E721">
        <f t="shared" si="153"/>
        <v>2023</v>
      </c>
      <c r="F721" s="256">
        <v>44959</v>
      </c>
      <c r="G721" s="258" t="s">
        <v>414</v>
      </c>
      <c r="H721" t="s">
        <v>1454</v>
      </c>
      <c r="I721" t="s">
        <v>1740</v>
      </c>
      <c r="J721" t="s">
        <v>397</v>
      </c>
      <c r="K721" t="s">
        <v>439</v>
      </c>
      <c r="L721" t="s">
        <v>1741</v>
      </c>
      <c r="M721">
        <v>11094</v>
      </c>
      <c r="O721" s="303">
        <f t="shared" si="155"/>
        <v>-11094</v>
      </c>
    </row>
    <row r="722" spans="1:15" x14ac:dyDescent="0.2">
      <c r="A722">
        <v>3545</v>
      </c>
      <c r="B722" s="258">
        <v>64.05</v>
      </c>
      <c r="C722" s="258">
        <v>23.42</v>
      </c>
      <c r="D722">
        <f t="shared" si="152"/>
        <v>2</v>
      </c>
      <c r="E722">
        <f t="shared" si="153"/>
        <v>2023</v>
      </c>
      <c r="F722" s="256">
        <v>44959</v>
      </c>
      <c r="G722" t="s">
        <v>386</v>
      </c>
      <c r="H722" t="s">
        <v>1082</v>
      </c>
      <c r="I722" t="s">
        <v>1742</v>
      </c>
      <c r="J722" t="s">
        <v>1085</v>
      </c>
      <c r="K722" t="s">
        <v>1743</v>
      </c>
      <c r="L722" t="s">
        <v>1737</v>
      </c>
      <c r="M722">
        <v>344521</v>
      </c>
      <c r="N722">
        <v>344673</v>
      </c>
      <c r="O722" s="303">
        <f t="shared" si="155"/>
        <v>152</v>
      </c>
    </row>
    <row r="723" spans="1:15" x14ac:dyDescent="0.2">
      <c r="A723">
        <v>3546</v>
      </c>
      <c r="B723" s="258">
        <v>8.5399999999999991</v>
      </c>
      <c r="C723" s="258">
        <v>23.42</v>
      </c>
      <c r="D723">
        <f t="shared" si="152"/>
        <v>2</v>
      </c>
      <c r="E723">
        <f t="shared" si="153"/>
        <v>2023</v>
      </c>
      <c r="F723" s="256">
        <v>44959</v>
      </c>
      <c r="G723" t="s">
        <v>386</v>
      </c>
      <c r="H723" t="s">
        <v>1338</v>
      </c>
      <c r="I723" t="s">
        <v>1079</v>
      </c>
      <c r="J723" t="s">
        <v>916</v>
      </c>
      <c r="K723" t="s">
        <v>1744</v>
      </c>
      <c r="L723" t="s">
        <v>682</v>
      </c>
      <c r="M723">
        <v>311579</v>
      </c>
      <c r="N723">
        <v>311597</v>
      </c>
      <c r="O723" s="303">
        <f t="shared" si="155"/>
        <v>18</v>
      </c>
    </row>
    <row r="724" spans="1:15" x14ac:dyDescent="0.2">
      <c r="A724">
        <v>3547</v>
      </c>
      <c r="B724" s="258">
        <v>8.5399999999999991</v>
      </c>
      <c r="C724" s="258">
        <v>23.42</v>
      </c>
      <c r="D724">
        <f t="shared" si="152"/>
        <v>2</v>
      </c>
      <c r="E724">
        <f t="shared" si="153"/>
        <v>2023</v>
      </c>
      <c r="F724" s="256">
        <v>44960</v>
      </c>
      <c r="G724" t="s">
        <v>386</v>
      </c>
      <c r="H724" t="s">
        <v>1328</v>
      </c>
      <c r="I724" t="s">
        <v>1232</v>
      </c>
      <c r="J724" t="s">
        <v>1085</v>
      </c>
      <c r="K724" t="s">
        <v>518</v>
      </c>
      <c r="L724" t="s">
        <v>1745</v>
      </c>
      <c r="M724">
        <v>237757</v>
      </c>
      <c r="N724">
        <v>237894</v>
      </c>
      <c r="O724" s="303">
        <f t="shared" si="155"/>
        <v>137</v>
      </c>
    </row>
    <row r="725" spans="1:15" x14ac:dyDescent="0.2">
      <c r="A725">
        <v>3548</v>
      </c>
      <c r="B725" s="258">
        <v>17.43</v>
      </c>
      <c r="C725" s="258">
        <v>22.96</v>
      </c>
      <c r="D725">
        <f t="shared" si="152"/>
        <v>2</v>
      </c>
      <c r="E725">
        <f t="shared" si="153"/>
        <v>2023</v>
      </c>
      <c r="F725" s="256">
        <v>44964</v>
      </c>
      <c r="G725" t="s">
        <v>386</v>
      </c>
      <c r="H725" t="s">
        <v>387</v>
      </c>
      <c r="I725" t="s">
        <v>1715</v>
      </c>
      <c r="J725" t="s">
        <v>397</v>
      </c>
      <c r="K725" t="s">
        <v>1746</v>
      </c>
      <c r="L725" t="s">
        <v>1747</v>
      </c>
      <c r="M725">
        <v>165154</v>
      </c>
      <c r="N725">
        <v>165457</v>
      </c>
      <c r="O725" s="303">
        <f t="shared" si="155"/>
        <v>303</v>
      </c>
    </row>
    <row r="726" spans="1:15" x14ac:dyDescent="0.2">
      <c r="A726">
        <v>3549</v>
      </c>
      <c r="B726" s="258">
        <v>21.36</v>
      </c>
      <c r="C726" s="258">
        <v>23.42</v>
      </c>
      <c r="D726">
        <f t="shared" si="152"/>
        <v>2</v>
      </c>
      <c r="E726">
        <f t="shared" si="153"/>
        <v>2023</v>
      </c>
      <c r="F726" s="256">
        <v>44964</v>
      </c>
      <c r="G726" t="s">
        <v>386</v>
      </c>
      <c r="H726" t="s">
        <v>1082</v>
      </c>
      <c r="I726" t="s">
        <v>1748</v>
      </c>
      <c r="J726" t="s">
        <v>1085</v>
      </c>
      <c r="K726" t="s">
        <v>1749</v>
      </c>
      <c r="L726" t="s">
        <v>1737</v>
      </c>
      <c r="M726">
        <v>344673</v>
      </c>
      <c r="N726">
        <v>344811</v>
      </c>
      <c r="O726" s="303">
        <f t="shared" si="155"/>
        <v>138</v>
      </c>
    </row>
    <row r="727" spans="1:15" x14ac:dyDescent="0.2">
      <c r="A727">
        <v>3550</v>
      </c>
      <c r="B727" s="258">
        <v>8.5399999999999991</v>
      </c>
      <c r="C727" s="258">
        <v>23.42</v>
      </c>
      <c r="D727">
        <f t="shared" si="152"/>
        <v>2</v>
      </c>
      <c r="E727">
        <f t="shared" si="153"/>
        <v>2023</v>
      </c>
      <c r="F727" s="256">
        <v>44960</v>
      </c>
      <c r="G727" t="s">
        <v>386</v>
      </c>
      <c r="H727" t="s">
        <v>1092</v>
      </c>
      <c r="I727" t="s">
        <v>1093</v>
      </c>
      <c r="J727" t="s">
        <v>916</v>
      </c>
      <c r="K727" t="s">
        <v>1293</v>
      </c>
      <c r="L727" t="s">
        <v>1750</v>
      </c>
      <c r="M727">
        <v>419569</v>
      </c>
      <c r="N727">
        <v>419589</v>
      </c>
      <c r="O727" s="303">
        <f t="shared" si="155"/>
        <v>20</v>
      </c>
    </row>
    <row r="728" spans="1:15" x14ac:dyDescent="0.2">
      <c r="A728">
        <v>3551</v>
      </c>
      <c r="B728" s="258">
        <v>12.81</v>
      </c>
      <c r="C728" s="258">
        <v>23.42</v>
      </c>
      <c r="D728">
        <f t="shared" si="152"/>
        <v>2</v>
      </c>
      <c r="E728">
        <f t="shared" si="153"/>
        <v>2023</v>
      </c>
      <c r="F728" s="256">
        <v>44960</v>
      </c>
      <c r="G728" t="s">
        <v>386</v>
      </c>
      <c r="H728" t="s">
        <v>486</v>
      </c>
      <c r="I728" t="s">
        <v>1093</v>
      </c>
      <c r="J728" t="s">
        <v>983</v>
      </c>
      <c r="K728" t="s">
        <v>1751</v>
      </c>
      <c r="L728" t="s">
        <v>1752</v>
      </c>
      <c r="M728" s="281" t="s">
        <v>414</v>
      </c>
      <c r="N728" s="281" t="s">
        <v>414</v>
      </c>
      <c r="O728" s="303" t="s">
        <v>414</v>
      </c>
    </row>
    <row r="729" spans="1:15" x14ac:dyDescent="0.2">
      <c r="A729">
        <v>3544</v>
      </c>
      <c r="B729" s="258">
        <v>17.43</v>
      </c>
      <c r="C729" s="258">
        <v>22.96</v>
      </c>
      <c r="D729">
        <f t="shared" si="152"/>
        <v>2</v>
      </c>
      <c r="E729">
        <f t="shared" si="153"/>
        <v>2023</v>
      </c>
      <c r="F729" s="256">
        <v>44964</v>
      </c>
      <c r="G729" t="s">
        <v>386</v>
      </c>
      <c r="H729" t="s">
        <v>1454</v>
      </c>
      <c r="I729" t="s">
        <v>1753</v>
      </c>
      <c r="J729" t="s">
        <v>397</v>
      </c>
      <c r="K729" t="s">
        <v>1754</v>
      </c>
      <c r="L729" t="s">
        <v>1755</v>
      </c>
      <c r="N729">
        <v>11401</v>
      </c>
      <c r="O729" s="303">
        <f t="shared" si="155"/>
        <v>11401</v>
      </c>
    </row>
    <row r="730" spans="1:15" x14ac:dyDescent="0.2">
      <c r="A730" t="s">
        <v>413</v>
      </c>
      <c r="B730" s="258">
        <v>0</v>
      </c>
      <c r="C730" s="304">
        <v>0</v>
      </c>
      <c r="D730">
        <f t="shared" si="152"/>
        <v>2</v>
      </c>
      <c r="E730">
        <f t="shared" si="153"/>
        <v>2023</v>
      </c>
      <c r="F730" s="256">
        <v>44964</v>
      </c>
      <c r="G730" t="s">
        <v>414</v>
      </c>
      <c r="H730" t="s">
        <v>1338</v>
      </c>
      <c r="I730" t="s">
        <v>1079</v>
      </c>
      <c r="J730" t="s">
        <v>916</v>
      </c>
      <c r="K730" t="s">
        <v>483</v>
      </c>
      <c r="L730" t="s">
        <v>682</v>
      </c>
      <c r="M730">
        <v>311597</v>
      </c>
      <c r="N730">
        <v>311609</v>
      </c>
      <c r="O730" s="303">
        <f t="shared" si="155"/>
        <v>12</v>
      </c>
    </row>
    <row r="731" spans="1:15" x14ac:dyDescent="0.2">
      <c r="A731" t="s">
        <v>413</v>
      </c>
      <c r="B731" s="258">
        <v>0</v>
      </c>
      <c r="C731" s="304">
        <v>0</v>
      </c>
      <c r="D731">
        <f t="shared" si="152"/>
        <v>2</v>
      </c>
      <c r="E731">
        <f t="shared" si="153"/>
        <v>2023</v>
      </c>
      <c r="F731" s="256">
        <v>44965</v>
      </c>
      <c r="G731" t="s">
        <v>414</v>
      </c>
      <c r="H731" t="s">
        <v>1092</v>
      </c>
      <c r="I731" t="s">
        <v>1051</v>
      </c>
      <c r="J731" t="s">
        <v>916</v>
      </c>
      <c r="K731" t="s">
        <v>610</v>
      </c>
      <c r="L731" t="s">
        <v>1756</v>
      </c>
      <c r="M731">
        <v>419589</v>
      </c>
      <c r="N731">
        <v>419608</v>
      </c>
      <c r="O731" s="303">
        <f t="shared" si="155"/>
        <v>19</v>
      </c>
    </row>
    <row r="732" spans="1:15" x14ac:dyDescent="0.2">
      <c r="A732" t="s">
        <v>413</v>
      </c>
      <c r="B732" s="258">
        <v>0</v>
      </c>
      <c r="C732" s="304">
        <v>0</v>
      </c>
      <c r="D732">
        <f t="shared" si="152"/>
        <v>2</v>
      </c>
      <c r="E732">
        <f t="shared" si="153"/>
        <v>2023</v>
      </c>
      <c r="F732" s="256">
        <v>44965</v>
      </c>
      <c r="G732" t="s">
        <v>414</v>
      </c>
      <c r="H732" t="s">
        <v>1082</v>
      </c>
      <c r="I732" t="s">
        <v>1742</v>
      </c>
      <c r="J732" t="s">
        <v>1085</v>
      </c>
      <c r="K732" t="s">
        <v>1757</v>
      </c>
      <c r="L732" t="s">
        <v>1737</v>
      </c>
      <c r="M732">
        <v>344811</v>
      </c>
      <c r="N732">
        <v>344944</v>
      </c>
      <c r="O732" s="303">
        <f t="shared" si="155"/>
        <v>133</v>
      </c>
    </row>
    <row r="733" spans="1:15" x14ac:dyDescent="0.2">
      <c r="A733" t="s">
        <v>413</v>
      </c>
      <c r="B733" s="258">
        <v>0</v>
      </c>
      <c r="C733" s="304">
        <v>0</v>
      </c>
      <c r="D733">
        <f t="shared" si="152"/>
        <v>2</v>
      </c>
      <c r="E733">
        <f t="shared" si="153"/>
        <v>2023</v>
      </c>
      <c r="F733" s="256">
        <v>44966</v>
      </c>
      <c r="G733" t="s">
        <v>414</v>
      </c>
      <c r="H733" t="s">
        <v>1082</v>
      </c>
      <c r="I733" t="s">
        <v>1742</v>
      </c>
      <c r="J733" t="s">
        <v>1085</v>
      </c>
      <c r="K733" t="s">
        <v>539</v>
      </c>
      <c r="L733" t="s">
        <v>1737</v>
      </c>
      <c r="M733">
        <v>344944</v>
      </c>
      <c r="N733">
        <v>345089</v>
      </c>
      <c r="O733" s="303">
        <f t="shared" si="155"/>
        <v>145</v>
      </c>
    </row>
    <row r="734" spans="1:15" x14ac:dyDescent="0.2">
      <c r="A734">
        <v>3552</v>
      </c>
      <c r="B734" s="258">
        <v>42.7</v>
      </c>
      <c r="C734" s="258">
        <v>23.42</v>
      </c>
      <c r="D734">
        <f t="shared" si="152"/>
        <v>2</v>
      </c>
      <c r="E734">
        <f t="shared" si="153"/>
        <v>2023</v>
      </c>
      <c r="F734" s="256">
        <v>44967</v>
      </c>
      <c r="G734" t="s">
        <v>386</v>
      </c>
      <c r="H734" t="s">
        <v>1082</v>
      </c>
      <c r="I734" t="s">
        <v>1232</v>
      </c>
      <c r="J734" t="s">
        <v>1085</v>
      </c>
      <c r="K734" t="s">
        <v>1758</v>
      </c>
      <c r="L734" t="s">
        <v>1759</v>
      </c>
      <c r="M734">
        <v>345089</v>
      </c>
      <c r="N734">
        <v>345227</v>
      </c>
      <c r="O734" s="303">
        <f t="shared" si="155"/>
        <v>138</v>
      </c>
    </row>
    <row r="735" spans="1:15" x14ac:dyDescent="0.2">
      <c r="A735">
        <v>3553</v>
      </c>
      <c r="B735" s="258">
        <v>13.07</v>
      </c>
      <c r="C735" s="258">
        <v>22.96</v>
      </c>
      <c r="D735">
        <f t="shared" si="152"/>
        <v>2</v>
      </c>
      <c r="E735">
        <f t="shared" si="153"/>
        <v>2023</v>
      </c>
      <c r="F735" s="256">
        <v>44966</v>
      </c>
      <c r="G735" t="s">
        <v>386</v>
      </c>
      <c r="H735" t="s">
        <v>1454</v>
      </c>
      <c r="I735" t="s">
        <v>1715</v>
      </c>
      <c r="J735" t="s">
        <v>397</v>
      </c>
      <c r="K735" t="s">
        <v>631</v>
      </c>
      <c r="L735" t="s">
        <v>1760</v>
      </c>
      <c r="M735">
        <v>11401</v>
      </c>
      <c r="N735">
        <v>11699</v>
      </c>
      <c r="O735" s="303">
        <f t="shared" si="155"/>
        <v>298</v>
      </c>
    </row>
    <row r="736" spans="1:15" x14ac:dyDescent="0.2">
      <c r="A736">
        <v>3554</v>
      </c>
      <c r="B736" s="258">
        <v>8.5399999999999991</v>
      </c>
      <c r="C736" s="258">
        <v>23.42</v>
      </c>
      <c r="D736">
        <f t="shared" si="152"/>
        <v>2</v>
      </c>
      <c r="E736">
        <f t="shared" si="153"/>
        <v>2023</v>
      </c>
      <c r="F736" s="256">
        <v>44966</v>
      </c>
      <c r="G736" t="s">
        <v>386</v>
      </c>
      <c r="H736" t="s">
        <v>1092</v>
      </c>
      <c r="I736" t="s">
        <v>1051</v>
      </c>
      <c r="J736" t="s">
        <v>916</v>
      </c>
      <c r="K736" t="s">
        <v>493</v>
      </c>
      <c r="L736" t="s">
        <v>1738</v>
      </c>
      <c r="M736">
        <v>419608</v>
      </c>
      <c r="N736">
        <v>419631</v>
      </c>
      <c r="O736" s="303">
        <f t="shared" si="155"/>
        <v>23</v>
      </c>
    </row>
    <row r="737" spans="1:15" x14ac:dyDescent="0.2">
      <c r="A737">
        <v>3555</v>
      </c>
      <c r="B737" s="258">
        <v>12.81</v>
      </c>
      <c r="C737" s="258">
        <v>23.42</v>
      </c>
      <c r="D737">
        <f t="shared" si="152"/>
        <v>2</v>
      </c>
      <c r="E737">
        <f t="shared" si="153"/>
        <v>2023</v>
      </c>
      <c r="F737" s="256">
        <v>44967</v>
      </c>
      <c r="G737" t="s">
        <v>386</v>
      </c>
      <c r="H737" t="s">
        <v>1338</v>
      </c>
      <c r="I737" t="s">
        <v>1079</v>
      </c>
      <c r="J737" t="s">
        <v>916</v>
      </c>
      <c r="K737" t="s">
        <v>1761</v>
      </c>
      <c r="L737" t="s">
        <v>682</v>
      </c>
      <c r="M737">
        <v>311609</v>
      </c>
      <c r="N737">
        <v>311627</v>
      </c>
      <c r="O737" s="303">
        <f t="shared" si="155"/>
        <v>18</v>
      </c>
    </row>
    <row r="738" spans="1:15" x14ac:dyDescent="0.2">
      <c r="A738" t="s">
        <v>413</v>
      </c>
      <c r="B738" s="258">
        <v>0</v>
      </c>
      <c r="C738" s="304">
        <v>0</v>
      </c>
      <c r="D738">
        <f t="shared" si="152"/>
        <v>2</v>
      </c>
      <c r="E738">
        <f t="shared" si="153"/>
        <v>2023</v>
      </c>
      <c r="F738" s="256">
        <v>44967</v>
      </c>
      <c r="G738" t="s">
        <v>414</v>
      </c>
      <c r="H738" t="s">
        <v>1454</v>
      </c>
      <c r="I738" t="s">
        <v>985</v>
      </c>
      <c r="J738" t="s">
        <v>1085</v>
      </c>
      <c r="K738" t="s">
        <v>501</v>
      </c>
      <c r="L738" t="s">
        <v>1762</v>
      </c>
      <c r="M738">
        <v>11699</v>
      </c>
      <c r="N738">
        <v>11831</v>
      </c>
      <c r="O738" s="303">
        <f t="shared" si="155"/>
        <v>132</v>
      </c>
    </row>
    <row r="739" spans="1:15" x14ac:dyDescent="0.2">
      <c r="A739" t="s">
        <v>413</v>
      </c>
      <c r="B739" s="258">
        <v>0</v>
      </c>
      <c r="C739" s="304">
        <v>0</v>
      </c>
      <c r="D739">
        <f t="shared" si="152"/>
        <v>2</v>
      </c>
      <c r="E739">
        <f t="shared" si="153"/>
        <v>2023</v>
      </c>
      <c r="F739" s="256">
        <v>44967</v>
      </c>
      <c r="G739" t="s">
        <v>414</v>
      </c>
      <c r="H739" t="s">
        <v>1092</v>
      </c>
      <c r="I739" t="s">
        <v>1051</v>
      </c>
      <c r="J739" t="s">
        <v>916</v>
      </c>
      <c r="K739" t="s">
        <v>570</v>
      </c>
      <c r="L739" t="s">
        <v>1756</v>
      </c>
      <c r="M739">
        <v>419631</v>
      </c>
      <c r="N739">
        <v>419651</v>
      </c>
      <c r="O739" s="303">
        <f t="shared" si="155"/>
        <v>20</v>
      </c>
    </row>
    <row r="740" spans="1:15" x14ac:dyDescent="0.2">
      <c r="A740" s="244" t="s">
        <v>413</v>
      </c>
      <c r="B740" s="258">
        <v>0</v>
      </c>
      <c r="C740" s="304">
        <v>0</v>
      </c>
      <c r="D740">
        <f t="shared" si="152"/>
        <v>2</v>
      </c>
      <c r="E740">
        <f t="shared" si="153"/>
        <v>2023</v>
      </c>
      <c r="F740" s="256">
        <v>44970</v>
      </c>
      <c r="G740" t="s">
        <v>414</v>
      </c>
      <c r="H740" t="s">
        <v>1082</v>
      </c>
      <c r="I740" t="s">
        <v>1763</v>
      </c>
      <c r="J740" t="s">
        <v>1085</v>
      </c>
      <c r="K740" t="s">
        <v>1764</v>
      </c>
      <c r="L740" t="s">
        <v>1737</v>
      </c>
      <c r="M740">
        <v>345227</v>
      </c>
      <c r="N740">
        <v>345361</v>
      </c>
      <c r="O740" s="303">
        <f t="shared" si="155"/>
        <v>134</v>
      </c>
    </row>
    <row r="741" spans="1:15" x14ac:dyDescent="0.2">
      <c r="A741" t="s">
        <v>413</v>
      </c>
      <c r="B741" s="258">
        <v>0</v>
      </c>
      <c r="C741" s="304">
        <v>0</v>
      </c>
      <c r="D741">
        <f t="shared" si="152"/>
        <v>2</v>
      </c>
      <c r="E741">
        <f t="shared" si="153"/>
        <v>2023</v>
      </c>
      <c r="F741" s="256">
        <v>44971</v>
      </c>
      <c r="G741" t="s">
        <v>414</v>
      </c>
      <c r="H741" t="s">
        <v>1082</v>
      </c>
      <c r="I741" t="s">
        <v>1742</v>
      </c>
      <c r="J741" t="s">
        <v>1085</v>
      </c>
      <c r="K741" t="s">
        <v>545</v>
      </c>
      <c r="L741" t="s">
        <v>1737</v>
      </c>
      <c r="M741">
        <v>345361</v>
      </c>
      <c r="N741">
        <v>345498</v>
      </c>
      <c r="O741" s="303">
        <f t="shared" si="155"/>
        <v>137</v>
      </c>
    </row>
    <row r="742" spans="1:15" x14ac:dyDescent="0.2">
      <c r="A742">
        <v>3556</v>
      </c>
      <c r="B742" s="258">
        <v>21.36</v>
      </c>
      <c r="C742" s="258">
        <v>23.42</v>
      </c>
      <c r="D742">
        <f t="shared" si="152"/>
        <v>2</v>
      </c>
      <c r="E742">
        <f t="shared" si="153"/>
        <v>2023</v>
      </c>
      <c r="F742" s="256">
        <v>44971</v>
      </c>
      <c r="G742" t="s">
        <v>386</v>
      </c>
      <c r="H742" t="s">
        <v>1454</v>
      </c>
      <c r="I742" t="s">
        <v>985</v>
      </c>
      <c r="J742" t="s">
        <v>1765</v>
      </c>
      <c r="K742" t="s">
        <v>532</v>
      </c>
      <c r="L742" t="s">
        <v>1766</v>
      </c>
      <c r="M742">
        <v>11831</v>
      </c>
      <c r="N742">
        <v>11962</v>
      </c>
      <c r="O742" s="303">
        <f t="shared" si="155"/>
        <v>131</v>
      </c>
    </row>
    <row r="743" spans="1:15" x14ac:dyDescent="0.2">
      <c r="A743">
        <v>3557</v>
      </c>
      <c r="B743" s="258">
        <v>12.81</v>
      </c>
      <c r="C743" s="258">
        <v>23.42</v>
      </c>
      <c r="D743">
        <f t="shared" si="152"/>
        <v>2</v>
      </c>
      <c r="E743">
        <f t="shared" si="153"/>
        <v>2023</v>
      </c>
      <c r="F743" s="256">
        <v>44971</v>
      </c>
      <c r="G743" t="s">
        <v>386</v>
      </c>
      <c r="H743" t="s">
        <v>387</v>
      </c>
      <c r="I743" t="s">
        <v>1767</v>
      </c>
      <c r="J743" t="s">
        <v>1765</v>
      </c>
      <c r="K743" t="s">
        <v>1768</v>
      </c>
      <c r="L743" t="s">
        <v>1766</v>
      </c>
      <c r="M743">
        <v>165457</v>
      </c>
      <c r="N743">
        <v>165587</v>
      </c>
      <c r="O743" s="303">
        <f t="shared" si="155"/>
        <v>130</v>
      </c>
    </row>
    <row r="744" spans="1:15" x14ac:dyDescent="0.2">
      <c r="A744" t="s">
        <v>413</v>
      </c>
      <c r="B744" s="258">
        <v>0</v>
      </c>
      <c r="C744" s="304">
        <v>0</v>
      </c>
      <c r="D744">
        <f t="shared" si="152"/>
        <v>2</v>
      </c>
      <c r="E744">
        <f t="shared" si="153"/>
        <v>2023</v>
      </c>
      <c r="F744" s="256">
        <v>44971</v>
      </c>
      <c r="G744" t="s">
        <v>414</v>
      </c>
      <c r="H744" t="s">
        <v>1092</v>
      </c>
      <c r="I744" t="s">
        <v>1093</v>
      </c>
      <c r="J744" t="s">
        <v>916</v>
      </c>
      <c r="K744" t="s">
        <v>514</v>
      </c>
      <c r="L744" t="s">
        <v>1722</v>
      </c>
      <c r="M744">
        <v>419651</v>
      </c>
      <c r="N744">
        <v>419669</v>
      </c>
      <c r="O744" s="303">
        <f t="shared" si="155"/>
        <v>18</v>
      </c>
    </row>
    <row r="745" spans="1:15" x14ac:dyDescent="0.2">
      <c r="A745" t="s">
        <v>413</v>
      </c>
      <c r="B745" s="258">
        <v>0</v>
      </c>
      <c r="C745" s="304">
        <v>0</v>
      </c>
      <c r="D745">
        <f t="shared" si="152"/>
        <v>2</v>
      </c>
      <c r="E745">
        <f t="shared" si="153"/>
        <v>2023</v>
      </c>
      <c r="F745" s="256">
        <v>44972</v>
      </c>
      <c r="G745" t="s">
        <v>414</v>
      </c>
      <c r="H745" t="s">
        <v>1092</v>
      </c>
      <c r="I745" t="s">
        <v>1051</v>
      </c>
      <c r="J745" t="s">
        <v>916</v>
      </c>
      <c r="K745" t="s">
        <v>1769</v>
      </c>
      <c r="L745" t="s">
        <v>1770</v>
      </c>
      <c r="M745">
        <v>419669</v>
      </c>
      <c r="N745">
        <v>419692</v>
      </c>
      <c r="O745" s="303">
        <f t="shared" si="155"/>
        <v>23</v>
      </c>
    </row>
    <row r="746" spans="1:15" x14ac:dyDescent="0.2">
      <c r="A746" s="258">
        <v>3558</v>
      </c>
      <c r="B746" s="258">
        <v>76.86</v>
      </c>
      <c r="C746" s="258">
        <v>23.42</v>
      </c>
      <c r="D746">
        <f t="shared" si="152"/>
        <v>2</v>
      </c>
      <c r="E746">
        <f t="shared" si="153"/>
        <v>2023</v>
      </c>
      <c r="F746" s="256">
        <v>44972</v>
      </c>
      <c r="G746" t="s">
        <v>386</v>
      </c>
      <c r="H746" t="s">
        <v>1082</v>
      </c>
      <c r="I746" t="s">
        <v>1552</v>
      </c>
      <c r="J746" t="s">
        <v>1085</v>
      </c>
      <c r="K746" t="s">
        <v>1771</v>
      </c>
      <c r="L746" t="s">
        <v>1737</v>
      </c>
      <c r="M746">
        <v>345498</v>
      </c>
      <c r="N746">
        <v>345646</v>
      </c>
      <c r="O746" s="303">
        <f t="shared" si="155"/>
        <v>148</v>
      </c>
    </row>
    <row r="747" spans="1:15" x14ac:dyDescent="0.2">
      <c r="A747" t="s">
        <v>413</v>
      </c>
      <c r="B747" s="258">
        <v>0</v>
      </c>
      <c r="C747" s="304">
        <v>0</v>
      </c>
      <c r="D747">
        <f t="shared" si="152"/>
        <v>2</v>
      </c>
      <c r="E747">
        <f t="shared" si="153"/>
        <v>2023</v>
      </c>
      <c r="F747" s="256">
        <v>44972</v>
      </c>
      <c r="G747" t="s">
        <v>414</v>
      </c>
      <c r="H747" t="s">
        <v>1338</v>
      </c>
      <c r="I747" t="s">
        <v>1079</v>
      </c>
      <c r="J747" t="s">
        <v>916</v>
      </c>
      <c r="K747" t="s">
        <v>1772</v>
      </c>
      <c r="L747" t="s">
        <v>682</v>
      </c>
      <c r="M747">
        <v>311627</v>
      </c>
      <c r="N747">
        <v>311639</v>
      </c>
      <c r="O747" s="303">
        <f t="shared" si="155"/>
        <v>12</v>
      </c>
    </row>
    <row r="748" spans="1:15" x14ac:dyDescent="0.2">
      <c r="A748" t="s">
        <v>413</v>
      </c>
      <c r="B748" s="258">
        <v>0</v>
      </c>
      <c r="C748" s="304">
        <v>0</v>
      </c>
      <c r="D748">
        <f t="shared" si="152"/>
        <v>2</v>
      </c>
      <c r="E748">
        <f t="shared" si="153"/>
        <v>2023</v>
      </c>
      <c r="F748" s="256">
        <v>44973</v>
      </c>
      <c r="G748" t="s">
        <v>414</v>
      </c>
      <c r="H748" t="s">
        <v>1092</v>
      </c>
      <c r="I748" t="s">
        <v>1051</v>
      </c>
      <c r="J748" t="s">
        <v>916</v>
      </c>
      <c r="K748" t="s">
        <v>1773</v>
      </c>
      <c r="L748" t="s">
        <v>1738</v>
      </c>
      <c r="M748">
        <v>419692</v>
      </c>
      <c r="N748">
        <v>419716</v>
      </c>
      <c r="O748" s="303">
        <f t="shared" si="155"/>
        <v>24</v>
      </c>
    </row>
    <row r="749" spans="1:15" x14ac:dyDescent="0.2">
      <c r="A749" t="s">
        <v>413</v>
      </c>
      <c r="B749" s="258">
        <v>0</v>
      </c>
      <c r="C749" s="304">
        <v>0</v>
      </c>
      <c r="D749">
        <f t="shared" si="152"/>
        <v>2</v>
      </c>
      <c r="E749">
        <f t="shared" si="153"/>
        <v>2023</v>
      </c>
      <c r="F749" s="256">
        <v>44973</v>
      </c>
      <c r="G749" t="s">
        <v>414</v>
      </c>
      <c r="H749" t="s">
        <v>1082</v>
      </c>
      <c r="I749" t="s">
        <v>1742</v>
      </c>
      <c r="J749" t="s">
        <v>1085</v>
      </c>
      <c r="K749" t="s">
        <v>1774</v>
      </c>
      <c r="L749" t="s">
        <v>1737</v>
      </c>
      <c r="M749">
        <v>345646</v>
      </c>
      <c r="N749">
        <v>345779</v>
      </c>
      <c r="O749" s="303">
        <f t="shared" si="155"/>
        <v>133</v>
      </c>
    </row>
    <row r="750" spans="1:15" x14ac:dyDescent="0.2">
      <c r="A750" t="s">
        <v>413</v>
      </c>
      <c r="B750" s="258">
        <v>0</v>
      </c>
      <c r="C750" s="304">
        <v>0</v>
      </c>
      <c r="D750">
        <f t="shared" si="152"/>
        <v>2</v>
      </c>
      <c r="E750">
        <f t="shared" si="153"/>
        <v>2023</v>
      </c>
      <c r="F750" s="256">
        <v>44974</v>
      </c>
      <c r="G750" t="s">
        <v>414</v>
      </c>
      <c r="H750" t="s">
        <v>1338</v>
      </c>
      <c r="I750" t="s">
        <v>1079</v>
      </c>
      <c r="J750" t="s">
        <v>916</v>
      </c>
      <c r="K750" t="s">
        <v>526</v>
      </c>
      <c r="L750" t="s">
        <v>682</v>
      </c>
      <c r="M750">
        <v>311639</v>
      </c>
      <c r="N750">
        <v>311645</v>
      </c>
      <c r="O750" s="303">
        <f t="shared" si="155"/>
        <v>6</v>
      </c>
    </row>
    <row r="751" spans="1:15" x14ac:dyDescent="0.2">
      <c r="A751" t="s">
        <v>413</v>
      </c>
      <c r="B751" s="258">
        <v>0</v>
      </c>
      <c r="C751" s="304">
        <v>0</v>
      </c>
      <c r="D751">
        <f t="shared" si="152"/>
        <v>2</v>
      </c>
      <c r="E751">
        <f t="shared" si="153"/>
        <v>2023</v>
      </c>
      <c r="F751" s="256">
        <v>44974</v>
      </c>
      <c r="G751" t="s">
        <v>414</v>
      </c>
      <c r="H751" t="s">
        <v>387</v>
      </c>
      <c r="I751" t="s">
        <v>1753</v>
      </c>
      <c r="J751" t="s">
        <v>916</v>
      </c>
      <c r="K751" t="s">
        <v>822</v>
      </c>
      <c r="L751" t="s">
        <v>1775</v>
      </c>
      <c r="M751">
        <v>165587</v>
      </c>
      <c r="N751">
        <v>165613</v>
      </c>
      <c r="O751" s="303">
        <f t="shared" si="155"/>
        <v>26</v>
      </c>
    </row>
    <row r="752" spans="1:15" x14ac:dyDescent="0.2">
      <c r="A752" s="258">
        <v>3559</v>
      </c>
      <c r="B752" s="258">
        <v>12.81</v>
      </c>
      <c r="C752" s="258">
        <v>23.42</v>
      </c>
      <c r="D752">
        <f t="shared" si="152"/>
        <v>2</v>
      </c>
      <c r="E752">
        <f t="shared" si="153"/>
        <v>2023</v>
      </c>
      <c r="F752" s="256">
        <v>44974</v>
      </c>
      <c r="G752" t="s">
        <v>386</v>
      </c>
      <c r="H752" t="s">
        <v>1454</v>
      </c>
      <c r="I752" t="s">
        <v>985</v>
      </c>
      <c r="J752" t="s">
        <v>1776</v>
      </c>
      <c r="K752" t="s">
        <v>552</v>
      </c>
      <c r="L752" t="s">
        <v>1777</v>
      </c>
      <c r="M752">
        <v>11962</v>
      </c>
      <c r="N752">
        <v>12134</v>
      </c>
      <c r="O752" s="303">
        <f t="shared" si="155"/>
        <v>172</v>
      </c>
    </row>
    <row r="753" spans="1:15" x14ac:dyDescent="0.2">
      <c r="A753" s="258">
        <v>3560</v>
      </c>
      <c r="B753" s="258">
        <v>12.81</v>
      </c>
      <c r="C753" s="258">
        <v>23.42</v>
      </c>
      <c r="D753">
        <f t="shared" si="152"/>
        <v>2</v>
      </c>
      <c r="E753">
        <f t="shared" si="153"/>
        <v>2023</v>
      </c>
      <c r="F753" s="256">
        <v>44974</v>
      </c>
      <c r="G753" t="s">
        <v>386</v>
      </c>
      <c r="H753" t="s">
        <v>1328</v>
      </c>
      <c r="I753" t="s">
        <v>1232</v>
      </c>
      <c r="J753" t="s">
        <v>1085</v>
      </c>
      <c r="K753" t="s">
        <v>594</v>
      </c>
      <c r="L753" t="s">
        <v>1759</v>
      </c>
      <c r="M753">
        <v>237894</v>
      </c>
      <c r="N753">
        <v>238031</v>
      </c>
      <c r="O753" s="303">
        <f t="shared" si="155"/>
        <v>137</v>
      </c>
    </row>
    <row r="754" spans="1:15" x14ac:dyDescent="0.2">
      <c r="A754" s="258">
        <v>3561</v>
      </c>
      <c r="B754" s="258">
        <v>8.5399999999999991</v>
      </c>
      <c r="C754" s="258">
        <v>23.42</v>
      </c>
      <c r="D754">
        <f t="shared" si="152"/>
        <v>2</v>
      </c>
      <c r="E754">
        <f t="shared" si="153"/>
        <v>2023</v>
      </c>
      <c r="F754" s="256">
        <v>44974</v>
      </c>
      <c r="G754" t="s">
        <v>386</v>
      </c>
      <c r="H754" t="s">
        <v>1092</v>
      </c>
      <c r="I754" t="s">
        <v>1051</v>
      </c>
      <c r="J754" t="s">
        <v>916</v>
      </c>
      <c r="K754" t="s">
        <v>692</v>
      </c>
      <c r="L754" t="s">
        <v>1770</v>
      </c>
      <c r="M754">
        <v>419716</v>
      </c>
      <c r="N754">
        <v>419735</v>
      </c>
      <c r="O754" s="303">
        <f t="shared" si="155"/>
        <v>19</v>
      </c>
    </row>
    <row r="755" spans="1:15" x14ac:dyDescent="0.2">
      <c r="A755" s="258">
        <v>3562</v>
      </c>
      <c r="B755" s="258">
        <v>51.28</v>
      </c>
      <c r="C755" s="258">
        <v>23.41</v>
      </c>
      <c r="D755">
        <f t="shared" ref="D755:D818" si="156">MONTH(F755)</f>
        <v>2</v>
      </c>
      <c r="E755">
        <f t="shared" ref="E755:E818" si="157">YEAR(F755)</f>
        <v>2023</v>
      </c>
      <c r="F755" s="256">
        <v>44977</v>
      </c>
      <c r="G755" t="s">
        <v>386</v>
      </c>
      <c r="H755" t="s">
        <v>1082</v>
      </c>
      <c r="I755" t="s">
        <v>1763</v>
      </c>
      <c r="J755" t="s">
        <v>1085</v>
      </c>
      <c r="K755" t="s">
        <v>1778</v>
      </c>
      <c r="L755" t="s">
        <v>1737</v>
      </c>
      <c r="M755">
        <v>345779</v>
      </c>
      <c r="N755">
        <v>345919</v>
      </c>
      <c r="O755" s="303">
        <f t="shared" si="155"/>
        <v>140</v>
      </c>
    </row>
    <row r="756" spans="1:15" x14ac:dyDescent="0.2">
      <c r="A756" t="s">
        <v>413</v>
      </c>
      <c r="B756" s="258">
        <v>0</v>
      </c>
      <c r="C756" s="304">
        <v>0</v>
      </c>
      <c r="D756">
        <f t="shared" si="156"/>
        <v>2</v>
      </c>
      <c r="E756">
        <f t="shared" si="157"/>
        <v>2023</v>
      </c>
      <c r="F756" s="256">
        <v>44977</v>
      </c>
      <c r="G756" t="s">
        <v>414</v>
      </c>
      <c r="H756" t="s">
        <v>1092</v>
      </c>
      <c r="I756" t="s">
        <v>1093</v>
      </c>
      <c r="J756" t="s">
        <v>916</v>
      </c>
      <c r="K756" t="s">
        <v>1293</v>
      </c>
      <c r="L756" t="s">
        <v>1722</v>
      </c>
      <c r="M756">
        <v>419735</v>
      </c>
      <c r="N756">
        <v>419755</v>
      </c>
      <c r="O756" s="303">
        <f t="shared" si="155"/>
        <v>20</v>
      </c>
    </row>
    <row r="757" spans="1:15" x14ac:dyDescent="0.2">
      <c r="A757" t="s">
        <v>413</v>
      </c>
      <c r="B757" s="258">
        <v>0</v>
      </c>
      <c r="C757" s="304">
        <v>0</v>
      </c>
      <c r="D757">
        <f t="shared" si="156"/>
        <v>2</v>
      </c>
      <c r="E757">
        <f t="shared" si="157"/>
        <v>2023</v>
      </c>
      <c r="F757" s="256">
        <v>44977</v>
      </c>
      <c r="G757" t="s">
        <v>414</v>
      </c>
      <c r="H757" t="s">
        <v>387</v>
      </c>
      <c r="I757" t="s">
        <v>1142</v>
      </c>
      <c r="J757" t="s">
        <v>916</v>
      </c>
      <c r="K757" t="s">
        <v>580</v>
      </c>
      <c r="L757" t="s">
        <v>1779</v>
      </c>
      <c r="M757">
        <v>165613</v>
      </c>
      <c r="N757">
        <v>165650</v>
      </c>
      <c r="O757" s="303">
        <f t="shared" si="155"/>
        <v>37</v>
      </c>
    </row>
    <row r="758" spans="1:15" x14ac:dyDescent="0.2">
      <c r="A758" t="s">
        <v>413</v>
      </c>
      <c r="B758" s="258">
        <v>0</v>
      </c>
      <c r="C758" s="304">
        <v>0</v>
      </c>
      <c r="D758">
        <f t="shared" si="156"/>
        <v>2</v>
      </c>
      <c r="E758">
        <f t="shared" si="157"/>
        <v>2023</v>
      </c>
      <c r="F758" s="256">
        <v>44978</v>
      </c>
      <c r="G758" t="s">
        <v>414</v>
      </c>
      <c r="H758" t="s">
        <v>1082</v>
      </c>
      <c r="I758" t="s">
        <v>1742</v>
      </c>
      <c r="J758" t="s">
        <v>1085</v>
      </c>
      <c r="K758" t="s">
        <v>1780</v>
      </c>
      <c r="L758" t="s">
        <v>1737</v>
      </c>
      <c r="M758">
        <v>345919</v>
      </c>
      <c r="N758">
        <v>346062</v>
      </c>
      <c r="O758" s="303">
        <f t="shared" si="155"/>
        <v>143</v>
      </c>
    </row>
    <row r="759" spans="1:15" x14ac:dyDescent="0.2">
      <c r="A759" t="s">
        <v>413</v>
      </c>
      <c r="B759" s="258">
        <v>0</v>
      </c>
      <c r="C759" s="304">
        <v>0</v>
      </c>
      <c r="D759">
        <f t="shared" si="156"/>
        <v>2</v>
      </c>
      <c r="E759">
        <f t="shared" si="157"/>
        <v>2023</v>
      </c>
      <c r="F759" s="256">
        <v>44978</v>
      </c>
      <c r="G759" t="s">
        <v>414</v>
      </c>
      <c r="H759" t="s">
        <v>1092</v>
      </c>
      <c r="I759" t="s">
        <v>1051</v>
      </c>
      <c r="J759" t="s">
        <v>916</v>
      </c>
      <c r="K759" t="s">
        <v>680</v>
      </c>
      <c r="L759" t="s">
        <v>1770</v>
      </c>
      <c r="M759">
        <v>419755</v>
      </c>
      <c r="N759">
        <v>419774</v>
      </c>
      <c r="O759" s="303">
        <f t="shared" si="155"/>
        <v>19</v>
      </c>
    </row>
    <row r="760" spans="1:15" x14ac:dyDescent="0.2">
      <c r="A760">
        <v>3564</v>
      </c>
      <c r="B760" s="258"/>
      <c r="C760" s="258"/>
      <c r="D760">
        <f t="shared" si="156"/>
        <v>2</v>
      </c>
      <c r="E760">
        <f t="shared" si="157"/>
        <v>2023</v>
      </c>
      <c r="F760" s="256">
        <v>44978</v>
      </c>
      <c r="G760" t="s">
        <v>386</v>
      </c>
      <c r="H760" t="s">
        <v>1338</v>
      </c>
      <c r="I760" t="s">
        <v>1079</v>
      </c>
      <c r="J760" t="s">
        <v>916</v>
      </c>
      <c r="K760" t="s">
        <v>538</v>
      </c>
      <c r="L760" t="s">
        <v>682</v>
      </c>
      <c r="M760">
        <v>311645</v>
      </c>
      <c r="N760">
        <v>311660</v>
      </c>
      <c r="O760" s="303">
        <f t="shared" si="155"/>
        <v>15</v>
      </c>
    </row>
    <row r="761" spans="1:15" x14ac:dyDescent="0.2">
      <c r="A761" t="s">
        <v>413</v>
      </c>
      <c r="B761" s="258">
        <v>0</v>
      </c>
      <c r="C761" s="304">
        <v>0</v>
      </c>
      <c r="D761">
        <f t="shared" si="156"/>
        <v>2</v>
      </c>
      <c r="E761">
        <f t="shared" si="157"/>
        <v>2023</v>
      </c>
      <c r="F761" s="256">
        <v>44979</v>
      </c>
      <c r="G761" t="s">
        <v>414</v>
      </c>
      <c r="H761" t="s">
        <v>1092</v>
      </c>
      <c r="I761" t="s">
        <v>1051</v>
      </c>
      <c r="J761" t="s">
        <v>916</v>
      </c>
      <c r="K761" t="s">
        <v>542</v>
      </c>
      <c r="L761" t="s">
        <v>1738</v>
      </c>
      <c r="M761">
        <v>419774</v>
      </c>
      <c r="N761">
        <v>419797</v>
      </c>
      <c r="O761" s="303">
        <f t="shared" si="155"/>
        <v>23</v>
      </c>
    </row>
    <row r="762" spans="1:15" x14ac:dyDescent="0.2">
      <c r="A762" t="s">
        <v>413</v>
      </c>
      <c r="B762" s="258">
        <v>0</v>
      </c>
      <c r="C762" s="304">
        <v>0</v>
      </c>
      <c r="D762">
        <f t="shared" si="156"/>
        <v>2</v>
      </c>
      <c r="E762">
        <f t="shared" si="157"/>
        <v>2023</v>
      </c>
      <c r="F762" s="256">
        <v>44979</v>
      </c>
      <c r="G762" t="s">
        <v>414</v>
      </c>
      <c r="H762" t="s">
        <v>1082</v>
      </c>
      <c r="I762" t="s">
        <v>1552</v>
      </c>
      <c r="J762" t="s">
        <v>1085</v>
      </c>
      <c r="K762" t="s">
        <v>1781</v>
      </c>
      <c r="L762" t="s">
        <v>1737</v>
      </c>
      <c r="M762">
        <v>346062</v>
      </c>
      <c r="N762">
        <v>346209</v>
      </c>
      <c r="O762" s="303">
        <f t="shared" si="155"/>
        <v>147</v>
      </c>
    </row>
    <row r="763" spans="1:15" x14ac:dyDescent="0.2">
      <c r="A763" t="s">
        <v>413</v>
      </c>
      <c r="B763" s="258">
        <v>0</v>
      </c>
      <c r="C763" s="304">
        <v>0</v>
      </c>
      <c r="D763">
        <f t="shared" si="156"/>
        <v>2</v>
      </c>
      <c r="E763">
        <f t="shared" si="157"/>
        <v>2023</v>
      </c>
      <c r="F763" s="256">
        <v>44980</v>
      </c>
      <c r="G763" t="s">
        <v>414</v>
      </c>
      <c r="H763" t="s">
        <v>1082</v>
      </c>
      <c r="I763" t="s">
        <v>1742</v>
      </c>
      <c r="J763" t="s">
        <v>1085</v>
      </c>
      <c r="K763" t="s">
        <v>1782</v>
      </c>
      <c r="L763" t="s">
        <v>1737</v>
      </c>
      <c r="M763">
        <v>346209</v>
      </c>
      <c r="N763">
        <v>346353</v>
      </c>
      <c r="O763" s="303">
        <f t="shared" si="155"/>
        <v>144</v>
      </c>
    </row>
    <row r="764" spans="1:15" x14ac:dyDescent="0.2">
      <c r="A764">
        <v>3567</v>
      </c>
      <c r="B764" s="258">
        <v>30.41</v>
      </c>
      <c r="C764" s="258">
        <v>23.02</v>
      </c>
      <c r="D764">
        <f t="shared" si="156"/>
        <v>2</v>
      </c>
      <c r="E764">
        <f t="shared" si="157"/>
        <v>2023</v>
      </c>
      <c r="F764" s="256">
        <v>44980</v>
      </c>
      <c r="G764" t="s">
        <v>386</v>
      </c>
      <c r="H764" t="s">
        <v>1454</v>
      </c>
      <c r="I764" t="s">
        <v>985</v>
      </c>
      <c r="J764" t="s">
        <v>397</v>
      </c>
      <c r="K764" t="s">
        <v>1783</v>
      </c>
      <c r="L764" t="s">
        <v>1784</v>
      </c>
      <c r="M764">
        <v>12134</v>
      </c>
      <c r="N764">
        <v>12447</v>
      </c>
      <c r="O764" s="303">
        <f t="shared" si="155"/>
        <v>313</v>
      </c>
    </row>
    <row r="765" spans="1:15" x14ac:dyDescent="0.2">
      <c r="A765">
        <v>3568</v>
      </c>
      <c r="B765" s="258">
        <v>8.5399999999999991</v>
      </c>
      <c r="C765" s="258">
        <v>23.41</v>
      </c>
      <c r="D765">
        <f t="shared" si="156"/>
        <v>2</v>
      </c>
      <c r="E765">
        <f t="shared" si="157"/>
        <v>2023</v>
      </c>
      <c r="F765" s="256">
        <v>44980</v>
      </c>
      <c r="G765" t="s">
        <v>386</v>
      </c>
      <c r="H765" t="s">
        <v>1092</v>
      </c>
      <c r="I765" t="s">
        <v>1093</v>
      </c>
      <c r="J765" t="s">
        <v>916</v>
      </c>
      <c r="K765" t="s">
        <v>555</v>
      </c>
      <c r="L765" t="s">
        <v>1722</v>
      </c>
      <c r="M765">
        <v>419797</v>
      </c>
      <c r="N765">
        <v>419822</v>
      </c>
      <c r="O765" s="303">
        <f t="shared" si="155"/>
        <v>25</v>
      </c>
    </row>
    <row r="766" spans="1:15" x14ac:dyDescent="0.2">
      <c r="A766">
        <v>3569</v>
      </c>
      <c r="B766" s="258">
        <v>12.81</v>
      </c>
      <c r="C766" s="258">
        <v>23.41</v>
      </c>
      <c r="D766">
        <f t="shared" si="156"/>
        <v>2</v>
      </c>
      <c r="E766">
        <f t="shared" si="157"/>
        <v>2023</v>
      </c>
      <c r="F766" s="256">
        <v>44980</v>
      </c>
      <c r="G766" t="s">
        <v>386</v>
      </c>
      <c r="H766" t="s">
        <v>486</v>
      </c>
      <c r="I766" t="s">
        <v>1093</v>
      </c>
      <c r="J766" t="s">
        <v>983</v>
      </c>
      <c r="K766" s="305" t="s">
        <v>1785</v>
      </c>
      <c r="L766" t="s">
        <v>1786</v>
      </c>
      <c r="M766" s="281" t="s">
        <v>414</v>
      </c>
      <c r="N766" s="281" t="s">
        <v>414</v>
      </c>
      <c r="O766" s="303" t="s">
        <v>414</v>
      </c>
    </row>
    <row r="767" spans="1:15" x14ac:dyDescent="0.2">
      <c r="A767">
        <v>3565</v>
      </c>
      <c r="B767" s="258">
        <v>86.95</v>
      </c>
      <c r="C767" s="258">
        <v>23.02</v>
      </c>
      <c r="D767">
        <f t="shared" si="156"/>
        <v>2</v>
      </c>
      <c r="E767">
        <f t="shared" si="157"/>
        <v>2023</v>
      </c>
      <c r="F767" s="256">
        <v>44981</v>
      </c>
      <c r="G767" t="s">
        <v>386</v>
      </c>
      <c r="H767" t="s">
        <v>1082</v>
      </c>
      <c r="I767" t="s">
        <v>973</v>
      </c>
      <c r="J767" t="s">
        <v>397</v>
      </c>
      <c r="K767" t="s">
        <v>1787</v>
      </c>
      <c r="L767" t="s">
        <v>1788</v>
      </c>
      <c r="M767">
        <v>346353</v>
      </c>
      <c r="N767">
        <v>346712</v>
      </c>
      <c r="O767" s="303">
        <f t="shared" si="155"/>
        <v>359</v>
      </c>
    </row>
    <row r="768" spans="1:15" x14ac:dyDescent="0.2">
      <c r="A768">
        <v>3570</v>
      </c>
      <c r="B768" s="258">
        <v>26.07</v>
      </c>
      <c r="C768" s="258">
        <v>23.02</v>
      </c>
      <c r="D768">
        <f t="shared" si="156"/>
        <v>2</v>
      </c>
      <c r="E768">
        <f t="shared" si="157"/>
        <v>2023</v>
      </c>
      <c r="F768" s="256">
        <v>44981</v>
      </c>
      <c r="G768" t="s">
        <v>386</v>
      </c>
      <c r="H768" t="s">
        <v>387</v>
      </c>
      <c r="I768" t="s">
        <v>1789</v>
      </c>
      <c r="J768" t="s">
        <v>397</v>
      </c>
      <c r="K768" t="s">
        <v>736</v>
      </c>
      <c r="L768" t="s">
        <v>1790</v>
      </c>
      <c r="M768">
        <v>165650</v>
      </c>
      <c r="N768">
        <v>165956</v>
      </c>
      <c r="O768" s="303">
        <f t="shared" si="155"/>
        <v>306</v>
      </c>
    </row>
    <row r="769" spans="1:15" x14ac:dyDescent="0.2">
      <c r="A769">
        <v>3563</v>
      </c>
      <c r="B769" s="258">
        <v>12.81</v>
      </c>
      <c r="C769" s="258">
        <v>23.41</v>
      </c>
      <c r="D769">
        <f t="shared" si="156"/>
        <v>2</v>
      </c>
      <c r="E769">
        <f t="shared" si="157"/>
        <v>2023</v>
      </c>
      <c r="F769" s="256">
        <v>44981</v>
      </c>
      <c r="G769" t="s">
        <v>386</v>
      </c>
      <c r="H769" t="s">
        <v>1328</v>
      </c>
      <c r="I769" t="s">
        <v>1232</v>
      </c>
      <c r="J769" t="s">
        <v>1085</v>
      </c>
      <c r="K769" t="s">
        <v>1791</v>
      </c>
      <c r="L769" t="s">
        <v>1759</v>
      </c>
      <c r="M769">
        <v>238031</v>
      </c>
      <c r="N769">
        <v>238174</v>
      </c>
      <c r="O769" s="303">
        <f t="shared" si="155"/>
        <v>143</v>
      </c>
    </row>
    <row r="770" spans="1:15" x14ac:dyDescent="0.2">
      <c r="A770" t="s">
        <v>413</v>
      </c>
      <c r="B770" s="258">
        <v>0</v>
      </c>
      <c r="C770" s="304">
        <v>0</v>
      </c>
      <c r="D770">
        <f t="shared" si="156"/>
        <v>2</v>
      </c>
      <c r="E770">
        <f t="shared" si="157"/>
        <v>2023</v>
      </c>
      <c r="F770" s="256">
        <v>44981</v>
      </c>
      <c r="G770" t="s">
        <v>414</v>
      </c>
      <c r="H770" t="s">
        <v>1454</v>
      </c>
      <c r="I770" t="s">
        <v>1792</v>
      </c>
      <c r="J770" t="s">
        <v>1483</v>
      </c>
      <c r="K770" t="s">
        <v>1793</v>
      </c>
      <c r="L770" t="s">
        <v>1794</v>
      </c>
      <c r="M770">
        <v>12447</v>
      </c>
      <c r="N770">
        <v>12619</v>
      </c>
      <c r="O770" s="303">
        <f t="shared" si="155"/>
        <v>172</v>
      </c>
    </row>
    <row r="771" spans="1:15" x14ac:dyDescent="0.2">
      <c r="A771" t="s">
        <v>413</v>
      </c>
      <c r="B771" s="258">
        <v>0</v>
      </c>
      <c r="C771" s="304">
        <v>0</v>
      </c>
      <c r="D771">
        <f t="shared" si="156"/>
        <v>2</v>
      </c>
      <c r="E771">
        <f t="shared" si="157"/>
        <v>2023</v>
      </c>
      <c r="F771" s="256">
        <v>44981</v>
      </c>
      <c r="G771" t="s">
        <v>414</v>
      </c>
      <c r="H771" t="s">
        <v>1338</v>
      </c>
      <c r="I771" t="s">
        <v>1079</v>
      </c>
      <c r="J771" t="s">
        <v>916</v>
      </c>
      <c r="K771" t="s">
        <v>1795</v>
      </c>
      <c r="L771" t="s">
        <v>682</v>
      </c>
      <c r="M771">
        <v>311660</v>
      </c>
      <c r="N771">
        <v>311677</v>
      </c>
      <c r="O771" s="303">
        <f t="shared" si="155"/>
        <v>17</v>
      </c>
    </row>
    <row r="772" spans="1:15" x14ac:dyDescent="0.2">
      <c r="A772" t="s">
        <v>413</v>
      </c>
      <c r="B772" s="258">
        <v>0</v>
      </c>
      <c r="C772" s="304">
        <v>0</v>
      </c>
      <c r="D772">
        <f t="shared" si="156"/>
        <v>2</v>
      </c>
      <c r="E772">
        <f t="shared" si="157"/>
        <v>2023</v>
      </c>
      <c r="F772" s="256">
        <v>44981</v>
      </c>
      <c r="G772" t="s">
        <v>414</v>
      </c>
      <c r="H772" t="s">
        <v>1092</v>
      </c>
      <c r="I772" t="s">
        <v>1093</v>
      </c>
      <c r="J772" t="s">
        <v>916</v>
      </c>
      <c r="K772" t="s">
        <v>718</v>
      </c>
      <c r="L772" t="s">
        <v>1796</v>
      </c>
      <c r="M772">
        <v>419822</v>
      </c>
      <c r="N772">
        <v>419845</v>
      </c>
      <c r="O772" s="303">
        <f t="shared" si="155"/>
        <v>23</v>
      </c>
    </row>
    <row r="773" spans="1:15" x14ac:dyDescent="0.2">
      <c r="A773">
        <v>3572</v>
      </c>
      <c r="B773" s="258">
        <v>42.71</v>
      </c>
      <c r="C773" s="258">
        <v>23.41</v>
      </c>
      <c r="D773">
        <f t="shared" si="156"/>
        <v>2</v>
      </c>
      <c r="E773">
        <f t="shared" si="157"/>
        <v>2023</v>
      </c>
      <c r="F773" s="256">
        <v>44984</v>
      </c>
      <c r="G773" t="s">
        <v>386</v>
      </c>
      <c r="H773" t="s">
        <v>1082</v>
      </c>
      <c r="I773" t="s">
        <v>1011</v>
      </c>
      <c r="J773" t="s">
        <v>397</v>
      </c>
      <c r="K773" t="s">
        <v>607</v>
      </c>
      <c r="L773" t="s">
        <v>1797</v>
      </c>
      <c r="M773">
        <v>346713</v>
      </c>
      <c r="N773">
        <v>347036</v>
      </c>
      <c r="O773" s="303">
        <f t="shared" si="155"/>
        <v>323</v>
      </c>
    </row>
    <row r="774" spans="1:15" x14ac:dyDescent="0.2">
      <c r="A774" s="258">
        <v>3566</v>
      </c>
      <c r="B774" s="258">
        <v>25.63</v>
      </c>
      <c r="C774" s="258">
        <v>23.41</v>
      </c>
      <c r="D774">
        <f t="shared" si="156"/>
        <v>2</v>
      </c>
      <c r="E774">
        <f t="shared" si="157"/>
        <v>2023</v>
      </c>
      <c r="F774" s="256">
        <v>44984</v>
      </c>
      <c r="G774" t="s">
        <v>386</v>
      </c>
      <c r="H774" t="s">
        <v>387</v>
      </c>
      <c r="I774" t="s">
        <v>1798</v>
      </c>
      <c r="J774" t="s">
        <v>397</v>
      </c>
      <c r="K774" t="s">
        <v>1799</v>
      </c>
      <c r="L774" t="s">
        <v>1800</v>
      </c>
      <c r="M774">
        <v>165956</v>
      </c>
      <c r="N774">
        <v>166284</v>
      </c>
      <c r="O774" s="303">
        <f t="shared" si="155"/>
        <v>328</v>
      </c>
    </row>
    <row r="775" spans="1:15" x14ac:dyDescent="0.2">
      <c r="A775">
        <v>3573</v>
      </c>
      <c r="B775" s="258">
        <v>25.63</v>
      </c>
      <c r="C775" s="258">
        <v>23.41</v>
      </c>
      <c r="D775">
        <f t="shared" si="156"/>
        <v>2</v>
      </c>
      <c r="E775">
        <f t="shared" si="157"/>
        <v>2023</v>
      </c>
      <c r="F775" s="256">
        <v>44985</v>
      </c>
      <c r="G775" t="s">
        <v>386</v>
      </c>
      <c r="H775" t="s">
        <v>1454</v>
      </c>
      <c r="I775" t="s">
        <v>1715</v>
      </c>
      <c r="J775" t="s">
        <v>397</v>
      </c>
      <c r="K775" t="s">
        <v>805</v>
      </c>
      <c r="L775" t="s">
        <v>1801</v>
      </c>
      <c r="M775">
        <v>12619</v>
      </c>
      <c r="N775">
        <v>12930</v>
      </c>
      <c r="O775" s="303">
        <f t="shared" si="155"/>
        <v>311</v>
      </c>
    </row>
    <row r="776" spans="1:15" x14ac:dyDescent="0.2">
      <c r="A776" t="s">
        <v>413</v>
      </c>
      <c r="B776" s="258">
        <v>0</v>
      </c>
      <c r="C776" s="304">
        <v>0</v>
      </c>
      <c r="D776">
        <f t="shared" si="156"/>
        <v>2</v>
      </c>
      <c r="E776">
        <f t="shared" si="157"/>
        <v>2023</v>
      </c>
      <c r="F776" s="256">
        <v>44985</v>
      </c>
      <c r="G776" t="s">
        <v>414</v>
      </c>
      <c r="H776" t="s">
        <v>1082</v>
      </c>
      <c r="I776" t="s">
        <v>1748</v>
      </c>
      <c r="J776" t="s">
        <v>1085</v>
      </c>
      <c r="K776" t="s">
        <v>1802</v>
      </c>
      <c r="L776" t="s">
        <v>1737</v>
      </c>
      <c r="M776">
        <v>347036</v>
      </c>
      <c r="N776">
        <v>347177</v>
      </c>
      <c r="O776" s="303">
        <f t="shared" si="155"/>
        <v>141</v>
      </c>
    </row>
    <row r="777" spans="1:15" x14ac:dyDescent="0.2">
      <c r="A777" t="s">
        <v>413</v>
      </c>
      <c r="B777" s="258">
        <v>0</v>
      </c>
      <c r="C777" s="304">
        <v>0</v>
      </c>
      <c r="D777">
        <f t="shared" si="156"/>
        <v>2</v>
      </c>
      <c r="E777">
        <f t="shared" si="157"/>
        <v>2023</v>
      </c>
      <c r="F777" s="256">
        <v>44985</v>
      </c>
      <c r="G777" t="s">
        <v>414</v>
      </c>
      <c r="H777" t="s">
        <v>1092</v>
      </c>
      <c r="I777" t="s">
        <v>1051</v>
      </c>
      <c r="J777" t="s">
        <v>916</v>
      </c>
      <c r="K777" t="s">
        <v>1803</v>
      </c>
      <c r="L777" t="s">
        <v>1796</v>
      </c>
      <c r="M777">
        <v>419845</v>
      </c>
      <c r="N777">
        <v>419867</v>
      </c>
      <c r="O777" s="303">
        <f t="shared" si="155"/>
        <v>22</v>
      </c>
    </row>
    <row r="778" spans="1:15" x14ac:dyDescent="0.2">
      <c r="A778" s="258">
        <v>3574</v>
      </c>
      <c r="B778" s="258">
        <v>84.27</v>
      </c>
      <c r="C778" s="258">
        <v>23.41</v>
      </c>
      <c r="D778">
        <f t="shared" si="156"/>
        <v>3</v>
      </c>
      <c r="E778">
        <f t="shared" si="157"/>
        <v>2023</v>
      </c>
      <c r="F778" s="256">
        <v>44986</v>
      </c>
      <c r="G778" t="s">
        <v>386</v>
      </c>
      <c r="H778" t="s">
        <v>1082</v>
      </c>
      <c r="I778" t="s">
        <v>1552</v>
      </c>
      <c r="J778" t="s">
        <v>1804</v>
      </c>
      <c r="K778" t="s">
        <v>1805</v>
      </c>
      <c r="L778" t="s">
        <v>1737</v>
      </c>
      <c r="M778">
        <v>347177</v>
      </c>
      <c r="N778">
        <v>347336</v>
      </c>
      <c r="O778" s="303">
        <f t="shared" si="155"/>
        <v>159</v>
      </c>
    </row>
    <row r="779" spans="1:15" x14ac:dyDescent="0.2">
      <c r="A779" s="258">
        <v>3575</v>
      </c>
      <c r="B779" s="258">
        <v>12.81</v>
      </c>
      <c r="C779" s="258">
        <v>23.41</v>
      </c>
      <c r="D779">
        <f t="shared" si="156"/>
        <v>3</v>
      </c>
      <c r="E779">
        <f t="shared" si="157"/>
        <v>2023</v>
      </c>
      <c r="F779" s="256">
        <v>44986</v>
      </c>
      <c r="G779" t="s">
        <v>386</v>
      </c>
      <c r="H779" t="s">
        <v>1092</v>
      </c>
      <c r="I779" t="s">
        <v>1806</v>
      </c>
      <c r="J779" t="s">
        <v>1188</v>
      </c>
      <c r="K779" t="s">
        <v>1807</v>
      </c>
      <c r="L779" t="s">
        <v>1738</v>
      </c>
      <c r="M779">
        <v>419867</v>
      </c>
      <c r="N779">
        <v>419891</v>
      </c>
      <c r="O779" s="303">
        <f t="shared" si="155"/>
        <v>24</v>
      </c>
    </row>
    <row r="780" spans="1:15" x14ac:dyDescent="0.2">
      <c r="A780" s="244" t="s">
        <v>413</v>
      </c>
      <c r="B780" s="258">
        <v>0</v>
      </c>
      <c r="C780" s="304">
        <v>0</v>
      </c>
      <c r="D780">
        <f t="shared" si="156"/>
        <v>3</v>
      </c>
      <c r="E780">
        <f t="shared" si="157"/>
        <v>2023</v>
      </c>
      <c r="F780" s="256">
        <v>44987</v>
      </c>
      <c r="G780" t="s">
        <v>414</v>
      </c>
      <c r="H780" t="s">
        <v>1092</v>
      </c>
      <c r="I780" t="s">
        <v>1093</v>
      </c>
      <c r="J780" t="s">
        <v>1188</v>
      </c>
      <c r="K780" t="s">
        <v>1808</v>
      </c>
      <c r="L780" t="s">
        <v>1722</v>
      </c>
      <c r="M780">
        <v>419891</v>
      </c>
      <c r="N780">
        <v>419916</v>
      </c>
      <c r="O780" s="303">
        <f t="shared" si="155"/>
        <v>25</v>
      </c>
    </row>
    <row r="781" spans="1:15" x14ac:dyDescent="0.2">
      <c r="A781" t="s">
        <v>413</v>
      </c>
      <c r="B781" s="258">
        <v>0</v>
      </c>
      <c r="C781" s="304">
        <v>0</v>
      </c>
      <c r="D781">
        <f t="shared" si="156"/>
        <v>3</v>
      </c>
      <c r="E781">
        <f t="shared" si="157"/>
        <v>2023</v>
      </c>
      <c r="F781" s="256">
        <v>44987</v>
      </c>
      <c r="G781" t="s">
        <v>414</v>
      </c>
      <c r="H781" t="s">
        <v>1338</v>
      </c>
      <c r="I781" t="s">
        <v>1079</v>
      </c>
      <c r="J781" t="s">
        <v>1188</v>
      </c>
      <c r="K781" t="s">
        <v>1809</v>
      </c>
      <c r="L781" t="s">
        <v>682</v>
      </c>
      <c r="M781">
        <v>311677</v>
      </c>
      <c r="N781">
        <v>311683</v>
      </c>
      <c r="O781" s="303">
        <f t="shared" si="155"/>
        <v>6</v>
      </c>
    </row>
    <row r="782" spans="1:15" x14ac:dyDescent="0.2">
      <c r="A782">
        <v>3576</v>
      </c>
      <c r="B782" s="258">
        <v>12.81</v>
      </c>
      <c r="C782" s="258">
        <v>23.41</v>
      </c>
      <c r="D782">
        <f t="shared" si="156"/>
        <v>3</v>
      </c>
      <c r="E782">
        <f t="shared" si="157"/>
        <v>2023</v>
      </c>
      <c r="F782" s="256">
        <v>44987</v>
      </c>
      <c r="G782" t="s">
        <v>386</v>
      </c>
      <c r="H782" t="s">
        <v>387</v>
      </c>
      <c r="I782" t="s">
        <v>1810</v>
      </c>
      <c r="J782" t="s">
        <v>1804</v>
      </c>
      <c r="K782" t="s">
        <v>1811</v>
      </c>
      <c r="L782" t="s">
        <v>1737</v>
      </c>
      <c r="M782">
        <v>166284</v>
      </c>
      <c r="N782">
        <v>166417</v>
      </c>
      <c r="O782" s="303">
        <f t="shared" si="155"/>
        <v>133</v>
      </c>
    </row>
    <row r="783" spans="1:15" x14ac:dyDescent="0.2">
      <c r="A783" s="258">
        <v>3580</v>
      </c>
      <c r="B783" s="258">
        <v>13.04</v>
      </c>
      <c r="C783" s="258">
        <v>23.02</v>
      </c>
      <c r="D783">
        <f t="shared" si="156"/>
        <v>3</v>
      </c>
      <c r="E783">
        <f t="shared" si="157"/>
        <v>2023</v>
      </c>
      <c r="F783" s="256">
        <v>44988</v>
      </c>
      <c r="G783" t="s">
        <v>386</v>
      </c>
      <c r="H783" t="s">
        <v>1454</v>
      </c>
      <c r="I783" t="s">
        <v>1123</v>
      </c>
      <c r="J783" t="s">
        <v>1235</v>
      </c>
      <c r="K783" t="s">
        <v>748</v>
      </c>
      <c r="L783" t="s">
        <v>1812</v>
      </c>
      <c r="M783">
        <v>12930</v>
      </c>
      <c r="N783">
        <v>13220</v>
      </c>
      <c r="O783" s="303">
        <f t="shared" si="155"/>
        <v>290</v>
      </c>
    </row>
    <row r="784" spans="1:15" x14ac:dyDescent="0.2">
      <c r="A784" s="258">
        <v>3577</v>
      </c>
      <c r="B784" s="258">
        <v>20.170000000000002</v>
      </c>
      <c r="C784" s="258">
        <v>24.78</v>
      </c>
      <c r="D784">
        <f t="shared" si="156"/>
        <v>3</v>
      </c>
      <c r="E784">
        <f t="shared" si="157"/>
        <v>2023</v>
      </c>
      <c r="F784" s="256">
        <v>44988</v>
      </c>
      <c r="G784" s="281" t="s">
        <v>777</v>
      </c>
      <c r="H784" t="s">
        <v>1813</v>
      </c>
      <c r="I784" t="s">
        <v>1721</v>
      </c>
      <c r="J784" t="s">
        <v>983</v>
      </c>
      <c r="K784" t="s">
        <v>1814</v>
      </c>
      <c r="L784" t="s">
        <v>1815</v>
      </c>
      <c r="M784" t="s">
        <v>414</v>
      </c>
      <c r="N784" t="s">
        <v>414</v>
      </c>
      <c r="O784" s="303" t="s">
        <v>414</v>
      </c>
    </row>
    <row r="785" spans="1:15" x14ac:dyDescent="0.2">
      <c r="A785" s="258">
        <v>3578</v>
      </c>
      <c r="B785" s="258">
        <v>12.81</v>
      </c>
      <c r="C785" s="258">
        <v>23.41</v>
      </c>
      <c r="D785">
        <f t="shared" si="156"/>
        <v>3</v>
      </c>
      <c r="E785">
        <f t="shared" si="157"/>
        <v>2023</v>
      </c>
      <c r="F785" s="256">
        <v>44988</v>
      </c>
      <c r="G785" t="s">
        <v>386</v>
      </c>
      <c r="H785" t="s">
        <v>1816</v>
      </c>
      <c r="I785" t="s">
        <v>1721</v>
      </c>
      <c r="J785" t="s">
        <v>983</v>
      </c>
      <c r="K785" t="s">
        <v>1817</v>
      </c>
      <c r="L785" t="s">
        <v>1752</v>
      </c>
      <c r="M785" t="s">
        <v>414</v>
      </c>
      <c r="N785" t="s">
        <v>414</v>
      </c>
      <c r="O785" s="303" t="s">
        <v>414</v>
      </c>
    </row>
    <row r="786" spans="1:15" x14ac:dyDescent="0.2">
      <c r="A786" s="258">
        <v>3579</v>
      </c>
      <c r="B786" s="258">
        <v>12.81</v>
      </c>
      <c r="C786" s="258">
        <v>23.41</v>
      </c>
      <c r="D786">
        <f t="shared" si="156"/>
        <v>3</v>
      </c>
      <c r="E786">
        <f t="shared" si="157"/>
        <v>2023</v>
      </c>
      <c r="F786" s="256">
        <v>44988</v>
      </c>
      <c r="G786" t="s">
        <v>386</v>
      </c>
      <c r="H786" t="s">
        <v>1328</v>
      </c>
      <c r="I786" t="s">
        <v>1232</v>
      </c>
      <c r="J786" t="s">
        <v>1804</v>
      </c>
      <c r="K786" t="s">
        <v>1818</v>
      </c>
      <c r="L786" t="s">
        <v>1759</v>
      </c>
      <c r="M786">
        <v>238174</v>
      </c>
      <c r="N786">
        <v>238311</v>
      </c>
      <c r="O786" s="303">
        <f t="shared" ref="O786:O855" si="158">N786-M786</f>
        <v>137</v>
      </c>
    </row>
    <row r="787" spans="1:15" x14ac:dyDescent="0.2">
      <c r="A787" t="s">
        <v>413</v>
      </c>
      <c r="B787" s="258">
        <v>0</v>
      </c>
      <c r="C787" s="304">
        <v>0</v>
      </c>
      <c r="D787">
        <f t="shared" si="156"/>
        <v>3</v>
      </c>
      <c r="E787">
        <f t="shared" si="157"/>
        <v>2023</v>
      </c>
      <c r="F787" s="256">
        <v>44991</v>
      </c>
      <c r="G787" t="s">
        <v>414</v>
      </c>
      <c r="H787" t="s">
        <v>1082</v>
      </c>
      <c r="I787" t="s">
        <v>991</v>
      </c>
      <c r="J787" t="s">
        <v>1804</v>
      </c>
      <c r="K787" t="s">
        <v>662</v>
      </c>
      <c r="L787" t="s">
        <v>1737</v>
      </c>
      <c r="M787">
        <v>347336</v>
      </c>
      <c r="N787">
        <v>347468</v>
      </c>
      <c r="O787" s="303">
        <f t="shared" si="158"/>
        <v>132</v>
      </c>
    </row>
    <row r="788" spans="1:15" x14ac:dyDescent="0.2">
      <c r="A788">
        <v>3583</v>
      </c>
      <c r="B788" s="258">
        <v>12.81</v>
      </c>
      <c r="C788" s="258">
        <v>23.41</v>
      </c>
      <c r="D788">
        <f t="shared" si="156"/>
        <v>3</v>
      </c>
      <c r="E788">
        <f t="shared" si="157"/>
        <v>2023</v>
      </c>
      <c r="F788" s="256">
        <v>44991</v>
      </c>
      <c r="G788" t="s">
        <v>386</v>
      </c>
      <c r="H788" t="s">
        <v>1092</v>
      </c>
      <c r="I788" t="s">
        <v>1093</v>
      </c>
      <c r="J788" t="s">
        <v>1188</v>
      </c>
      <c r="K788" t="s">
        <v>1819</v>
      </c>
      <c r="L788" t="s">
        <v>1820</v>
      </c>
      <c r="M788">
        <v>419916</v>
      </c>
      <c r="N788">
        <v>419938</v>
      </c>
      <c r="O788" s="303">
        <f t="shared" si="158"/>
        <v>22</v>
      </c>
    </row>
    <row r="789" spans="1:15" x14ac:dyDescent="0.2">
      <c r="A789">
        <v>3584</v>
      </c>
      <c r="B789" s="258">
        <v>25.63</v>
      </c>
      <c r="C789" s="258">
        <v>23.41</v>
      </c>
      <c r="D789">
        <f t="shared" si="156"/>
        <v>3</v>
      </c>
      <c r="E789">
        <f t="shared" si="157"/>
        <v>2023</v>
      </c>
      <c r="F789" s="256">
        <v>44992</v>
      </c>
      <c r="G789" t="s">
        <v>386</v>
      </c>
      <c r="H789" t="s">
        <v>387</v>
      </c>
      <c r="I789" t="s">
        <v>1792</v>
      </c>
      <c r="J789" t="s">
        <v>1804</v>
      </c>
      <c r="K789" t="s">
        <v>877</v>
      </c>
      <c r="L789" t="s">
        <v>1821</v>
      </c>
      <c r="M789">
        <v>166417</v>
      </c>
      <c r="N789">
        <v>166691</v>
      </c>
      <c r="O789" s="303">
        <f t="shared" si="158"/>
        <v>274</v>
      </c>
    </row>
    <row r="790" spans="1:15" x14ac:dyDescent="0.2">
      <c r="A790" s="258">
        <v>3585</v>
      </c>
      <c r="B790" s="258">
        <v>12.81</v>
      </c>
      <c r="C790" s="258">
        <v>23.41</v>
      </c>
      <c r="D790">
        <f t="shared" si="156"/>
        <v>3</v>
      </c>
      <c r="E790">
        <f t="shared" si="157"/>
        <v>2023</v>
      </c>
      <c r="F790" s="256">
        <v>44992</v>
      </c>
      <c r="G790" t="s">
        <v>386</v>
      </c>
      <c r="H790" t="s">
        <v>1454</v>
      </c>
      <c r="I790" t="s">
        <v>1723</v>
      </c>
      <c r="J790" t="s">
        <v>1188</v>
      </c>
      <c r="K790" t="s">
        <v>615</v>
      </c>
      <c r="L790" t="s">
        <v>1822</v>
      </c>
      <c r="M790">
        <v>13220</v>
      </c>
      <c r="N790">
        <v>13243</v>
      </c>
      <c r="O790" s="303">
        <f t="shared" si="158"/>
        <v>23</v>
      </c>
    </row>
    <row r="791" spans="1:15" x14ac:dyDescent="0.2">
      <c r="A791" s="244" t="s">
        <v>413</v>
      </c>
      <c r="B791" s="258">
        <v>0</v>
      </c>
      <c r="C791" s="304">
        <v>0</v>
      </c>
      <c r="D791">
        <f t="shared" si="156"/>
        <v>3</v>
      </c>
      <c r="E791">
        <f t="shared" si="157"/>
        <v>2023</v>
      </c>
      <c r="F791" s="256">
        <v>44992</v>
      </c>
      <c r="G791" t="s">
        <v>386</v>
      </c>
      <c r="H791" t="s">
        <v>1092</v>
      </c>
      <c r="I791" t="s">
        <v>1806</v>
      </c>
      <c r="J791" t="s">
        <v>1188</v>
      </c>
      <c r="K791" t="s">
        <v>599</v>
      </c>
      <c r="L791" t="s">
        <v>1738</v>
      </c>
      <c r="M791">
        <v>419938</v>
      </c>
      <c r="N791">
        <v>419962</v>
      </c>
      <c r="O791" s="303">
        <f t="shared" si="158"/>
        <v>24</v>
      </c>
    </row>
    <row r="792" spans="1:15" x14ac:dyDescent="0.2">
      <c r="A792" s="258">
        <v>3586</v>
      </c>
      <c r="B792" s="258">
        <v>8.5399999999999991</v>
      </c>
      <c r="C792" s="258">
        <v>23.41</v>
      </c>
      <c r="D792">
        <f t="shared" si="156"/>
        <v>3</v>
      </c>
      <c r="E792">
        <f t="shared" si="157"/>
        <v>2023</v>
      </c>
      <c r="F792" s="256">
        <v>44992</v>
      </c>
      <c r="G792" t="s">
        <v>386</v>
      </c>
      <c r="H792" t="s">
        <v>1338</v>
      </c>
      <c r="I792" t="s">
        <v>1079</v>
      </c>
      <c r="J792" t="s">
        <v>1188</v>
      </c>
      <c r="K792" t="s">
        <v>597</v>
      </c>
      <c r="L792" t="s">
        <v>682</v>
      </c>
      <c r="M792">
        <v>311683</v>
      </c>
      <c r="N792">
        <v>311695</v>
      </c>
      <c r="O792" s="303">
        <f t="shared" si="158"/>
        <v>12</v>
      </c>
    </row>
    <row r="793" spans="1:15" x14ac:dyDescent="0.2">
      <c r="A793" s="244" t="s">
        <v>413</v>
      </c>
      <c r="B793" s="258">
        <v>0</v>
      </c>
      <c r="C793" s="304">
        <v>0</v>
      </c>
      <c r="D793">
        <f t="shared" si="156"/>
        <v>3</v>
      </c>
      <c r="E793">
        <f t="shared" si="157"/>
        <v>2023</v>
      </c>
      <c r="F793" s="256">
        <v>44992</v>
      </c>
      <c r="G793" t="s">
        <v>386</v>
      </c>
      <c r="H793" t="s">
        <v>1082</v>
      </c>
      <c r="I793" t="s">
        <v>1216</v>
      </c>
      <c r="J793" t="s">
        <v>1804</v>
      </c>
      <c r="K793" t="s">
        <v>1823</v>
      </c>
      <c r="L793" t="s">
        <v>1737</v>
      </c>
      <c r="M793">
        <v>347468</v>
      </c>
      <c r="N793">
        <v>347613</v>
      </c>
      <c r="O793" s="303">
        <f t="shared" si="158"/>
        <v>145</v>
      </c>
    </row>
    <row r="794" spans="1:15" x14ac:dyDescent="0.2">
      <c r="A794" s="258">
        <v>3581</v>
      </c>
      <c r="B794" s="258">
        <v>85.43</v>
      </c>
      <c r="C794" s="258">
        <v>23.41</v>
      </c>
      <c r="D794">
        <f t="shared" si="156"/>
        <v>3</v>
      </c>
      <c r="E794">
        <f t="shared" si="157"/>
        <v>2023</v>
      </c>
      <c r="F794" s="256">
        <v>44994</v>
      </c>
      <c r="G794" t="s">
        <v>386</v>
      </c>
      <c r="H794" t="s">
        <v>1082</v>
      </c>
      <c r="I794" t="s">
        <v>1216</v>
      </c>
      <c r="J794" t="s">
        <v>1804</v>
      </c>
      <c r="K794" t="s">
        <v>1824</v>
      </c>
      <c r="L794" t="s">
        <v>1737</v>
      </c>
      <c r="M794">
        <v>347613</v>
      </c>
      <c r="N794">
        <v>347759</v>
      </c>
      <c r="O794" s="303">
        <f t="shared" si="158"/>
        <v>146</v>
      </c>
    </row>
    <row r="795" spans="1:15" x14ac:dyDescent="0.2">
      <c r="A795" s="244" t="s">
        <v>413</v>
      </c>
      <c r="B795" s="258">
        <v>34.76</v>
      </c>
      <c r="C795" s="258">
        <v>23.02</v>
      </c>
      <c r="D795">
        <f t="shared" si="156"/>
        <v>3</v>
      </c>
      <c r="E795">
        <f t="shared" si="157"/>
        <v>2023</v>
      </c>
      <c r="F795" s="256">
        <v>44994</v>
      </c>
      <c r="G795" t="s">
        <v>386</v>
      </c>
      <c r="H795" t="s">
        <v>1328</v>
      </c>
      <c r="I795" t="s">
        <v>1011</v>
      </c>
      <c r="J795" t="s">
        <v>1235</v>
      </c>
      <c r="K795" t="s">
        <v>923</v>
      </c>
      <c r="L795" s="306" t="s">
        <v>1825</v>
      </c>
      <c r="M795">
        <v>238311</v>
      </c>
      <c r="N795">
        <v>238642</v>
      </c>
      <c r="O795" s="303">
        <f t="shared" si="158"/>
        <v>331</v>
      </c>
    </row>
    <row r="796" spans="1:15" x14ac:dyDescent="0.2">
      <c r="A796" s="258">
        <v>3582</v>
      </c>
      <c r="B796" s="258">
        <v>12.81</v>
      </c>
      <c r="C796" s="258">
        <v>23.41</v>
      </c>
      <c r="D796">
        <f t="shared" si="156"/>
        <v>3</v>
      </c>
      <c r="E796">
        <f t="shared" si="157"/>
        <v>2023</v>
      </c>
      <c r="F796" s="256">
        <v>44995</v>
      </c>
      <c r="G796" t="s">
        <v>386</v>
      </c>
      <c r="H796" t="s">
        <v>1328</v>
      </c>
      <c r="I796" t="s">
        <v>1232</v>
      </c>
      <c r="J796" t="s">
        <v>1804</v>
      </c>
      <c r="K796" t="s">
        <v>1826</v>
      </c>
      <c r="L796" t="s">
        <v>1759</v>
      </c>
      <c r="M796">
        <v>238642</v>
      </c>
      <c r="N796">
        <v>238779</v>
      </c>
      <c r="O796" s="303">
        <f t="shared" si="158"/>
        <v>137</v>
      </c>
    </row>
    <row r="797" spans="1:15" x14ac:dyDescent="0.2">
      <c r="A797" s="244" t="s">
        <v>413</v>
      </c>
      <c r="B797" s="258">
        <v>0</v>
      </c>
      <c r="C797" s="258">
        <v>0</v>
      </c>
      <c r="D797">
        <f t="shared" si="156"/>
        <v>3</v>
      </c>
      <c r="E797">
        <f t="shared" si="157"/>
        <v>2023</v>
      </c>
      <c r="F797" s="256">
        <v>44995</v>
      </c>
      <c r="G797" t="s">
        <v>386</v>
      </c>
      <c r="H797" t="s">
        <v>1338</v>
      </c>
      <c r="I797" t="s">
        <v>1079</v>
      </c>
      <c r="J797" t="s">
        <v>1188</v>
      </c>
      <c r="K797" t="s">
        <v>1827</v>
      </c>
      <c r="L797" t="s">
        <v>682</v>
      </c>
      <c r="M797">
        <v>311695</v>
      </c>
      <c r="N797">
        <v>311707</v>
      </c>
      <c r="O797" s="303">
        <f t="shared" si="158"/>
        <v>12</v>
      </c>
    </row>
    <row r="798" spans="1:15" x14ac:dyDescent="0.2">
      <c r="A798" s="244" t="s">
        <v>413</v>
      </c>
      <c r="B798" s="258">
        <v>0</v>
      </c>
      <c r="C798" s="258">
        <v>0</v>
      </c>
      <c r="D798">
        <f t="shared" si="156"/>
        <v>3</v>
      </c>
      <c r="E798">
        <f t="shared" si="157"/>
        <v>2023</v>
      </c>
      <c r="F798" s="256">
        <v>44995</v>
      </c>
      <c r="G798" t="s">
        <v>386</v>
      </c>
      <c r="H798" t="s">
        <v>387</v>
      </c>
      <c r="I798" t="s">
        <v>1828</v>
      </c>
      <c r="J798" t="s">
        <v>1188</v>
      </c>
      <c r="K798" t="s">
        <v>993</v>
      </c>
      <c r="L798" t="s">
        <v>1829</v>
      </c>
      <c r="M798">
        <v>166691</v>
      </c>
      <c r="N798">
        <v>166712</v>
      </c>
      <c r="O798" s="303">
        <f t="shared" si="158"/>
        <v>21</v>
      </c>
    </row>
    <row r="799" spans="1:15" x14ac:dyDescent="0.2">
      <c r="A799" s="258">
        <v>3588</v>
      </c>
      <c r="B799" s="258">
        <v>25.63</v>
      </c>
      <c r="C799" s="258">
        <v>23.41</v>
      </c>
      <c r="D799">
        <f t="shared" si="156"/>
        <v>3</v>
      </c>
      <c r="E799">
        <f t="shared" si="157"/>
        <v>2023</v>
      </c>
      <c r="F799" s="256">
        <v>44995</v>
      </c>
      <c r="G799" t="s">
        <v>386</v>
      </c>
      <c r="H799" t="s">
        <v>1454</v>
      </c>
      <c r="I799" t="s">
        <v>476</v>
      </c>
      <c r="J799" t="s">
        <v>1235</v>
      </c>
      <c r="K799" t="s">
        <v>1830</v>
      </c>
      <c r="L799" t="s">
        <v>1831</v>
      </c>
      <c r="M799">
        <v>13243</v>
      </c>
      <c r="N799">
        <v>13536</v>
      </c>
      <c r="O799" s="303">
        <f t="shared" si="158"/>
        <v>293</v>
      </c>
    </row>
    <row r="800" spans="1:15" x14ac:dyDescent="0.2">
      <c r="A800" s="258">
        <v>3590</v>
      </c>
      <c r="B800" s="258">
        <v>19.23</v>
      </c>
      <c r="C800" s="258">
        <v>23.41</v>
      </c>
      <c r="D800">
        <f t="shared" si="156"/>
        <v>3</v>
      </c>
      <c r="E800">
        <f t="shared" si="157"/>
        <v>2023</v>
      </c>
      <c r="F800" s="256">
        <v>44998</v>
      </c>
      <c r="G800" t="s">
        <v>386</v>
      </c>
      <c r="H800" t="s">
        <v>1454</v>
      </c>
      <c r="I800" t="s">
        <v>1123</v>
      </c>
      <c r="J800" t="s">
        <v>1235</v>
      </c>
      <c r="K800" t="s">
        <v>699</v>
      </c>
      <c r="L800" t="s">
        <v>1832</v>
      </c>
      <c r="M800">
        <v>13536</v>
      </c>
      <c r="N800">
        <v>13846</v>
      </c>
      <c r="O800" s="303">
        <f t="shared" si="158"/>
        <v>310</v>
      </c>
    </row>
    <row r="801" spans="1:15" x14ac:dyDescent="0.2">
      <c r="A801" s="244" t="s">
        <v>413</v>
      </c>
      <c r="B801" s="258">
        <v>0</v>
      </c>
      <c r="C801" s="258">
        <v>0</v>
      </c>
      <c r="D801">
        <f t="shared" si="156"/>
        <v>3</v>
      </c>
      <c r="E801">
        <f t="shared" si="157"/>
        <v>2023</v>
      </c>
      <c r="F801" s="256">
        <v>44998</v>
      </c>
      <c r="G801" t="s">
        <v>386</v>
      </c>
      <c r="H801" t="s">
        <v>1082</v>
      </c>
      <c r="I801" t="s">
        <v>1763</v>
      </c>
      <c r="J801" t="s">
        <v>1804</v>
      </c>
      <c r="K801" t="s">
        <v>1833</v>
      </c>
      <c r="L801" t="s">
        <v>1737</v>
      </c>
      <c r="M801">
        <v>347759</v>
      </c>
      <c r="N801">
        <v>347892</v>
      </c>
      <c r="O801" s="303">
        <f t="shared" si="158"/>
        <v>133</v>
      </c>
    </row>
    <row r="802" spans="1:15" x14ac:dyDescent="0.2">
      <c r="A802" s="258">
        <v>3593</v>
      </c>
      <c r="B802" s="258">
        <v>12.81</v>
      </c>
      <c r="C802" s="258">
        <v>23.41</v>
      </c>
      <c r="D802">
        <f t="shared" si="156"/>
        <v>3</v>
      </c>
      <c r="E802">
        <f t="shared" si="157"/>
        <v>2023</v>
      </c>
      <c r="F802" s="256">
        <v>44999</v>
      </c>
      <c r="G802" t="s">
        <v>386</v>
      </c>
      <c r="H802" t="s">
        <v>1328</v>
      </c>
      <c r="I802" t="s">
        <v>1011</v>
      </c>
      <c r="J802" t="s">
        <v>1834</v>
      </c>
      <c r="K802" t="s">
        <v>1835</v>
      </c>
      <c r="L802" t="s">
        <v>1836</v>
      </c>
      <c r="M802">
        <v>238779</v>
      </c>
      <c r="N802">
        <v>238901</v>
      </c>
      <c r="O802" s="303">
        <f t="shared" si="158"/>
        <v>122</v>
      </c>
    </row>
    <row r="803" spans="1:15" x14ac:dyDescent="0.2">
      <c r="A803" s="244" t="s">
        <v>413</v>
      </c>
      <c r="B803" s="258">
        <v>0</v>
      </c>
      <c r="C803" s="258">
        <v>0</v>
      </c>
      <c r="D803">
        <f t="shared" si="156"/>
        <v>3</v>
      </c>
      <c r="E803">
        <f t="shared" si="157"/>
        <v>2023</v>
      </c>
      <c r="F803" s="256">
        <v>44999</v>
      </c>
      <c r="G803" t="s">
        <v>386</v>
      </c>
      <c r="H803" t="s">
        <v>1092</v>
      </c>
      <c r="I803" t="s">
        <v>915</v>
      </c>
      <c r="J803" t="s">
        <v>1188</v>
      </c>
      <c r="K803" t="s">
        <v>617</v>
      </c>
      <c r="L803" t="s">
        <v>1738</v>
      </c>
      <c r="M803">
        <v>419962</v>
      </c>
      <c r="N803">
        <v>419987</v>
      </c>
      <c r="O803" s="303">
        <f t="shared" si="158"/>
        <v>25</v>
      </c>
    </row>
    <row r="804" spans="1:15" x14ac:dyDescent="0.2">
      <c r="A804" s="244" t="s">
        <v>413</v>
      </c>
      <c r="B804" s="258">
        <v>0</v>
      </c>
      <c r="C804" s="258">
        <v>0</v>
      </c>
      <c r="D804">
        <f t="shared" si="156"/>
        <v>3</v>
      </c>
      <c r="E804">
        <f t="shared" si="157"/>
        <v>2023</v>
      </c>
      <c r="F804" s="256">
        <v>44999</v>
      </c>
      <c r="G804" t="s">
        <v>386</v>
      </c>
      <c r="H804" t="s">
        <v>1454</v>
      </c>
      <c r="I804" t="s">
        <v>1142</v>
      </c>
      <c r="J804" t="s">
        <v>1235</v>
      </c>
      <c r="K804" t="s">
        <v>1837</v>
      </c>
      <c r="L804" t="s">
        <v>1838</v>
      </c>
      <c r="M804">
        <v>13846</v>
      </c>
      <c r="N804">
        <v>14169</v>
      </c>
      <c r="O804" s="303">
        <f t="shared" si="158"/>
        <v>323</v>
      </c>
    </row>
    <row r="805" spans="1:15" x14ac:dyDescent="0.2">
      <c r="A805" s="258">
        <v>3592</v>
      </c>
      <c r="B805" s="258">
        <v>8.5399999999999991</v>
      </c>
      <c r="C805" s="258">
        <v>23.41</v>
      </c>
      <c r="D805">
        <f t="shared" si="156"/>
        <v>3</v>
      </c>
      <c r="E805">
        <f t="shared" si="157"/>
        <v>2023</v>
      </c>
      <c r="F805" s="256">
        <v>45000</v>
      </c>
      <c r="G805" t="s">
        <v>386</v>
      </c>
      <c r="H805" t="s">
        <v>1338</v>
      </c>
      <c r="I805" t="s">
        <v>1079</v>
      </c>
      <c r="J805" t="s">
        <v>1188</v>
      </c>
      <c r="K805" t="s">
        <v>642</v>
      </c>
      <c r="L805" t="s">
        <v>682</v>
      </c>
      <c r="M805">
        <v>311707</v>
      </c>
      <c r="N805">
        <v>311725</v>
      </c>
      <c r="O805" s="303">
        <f t="shared" si="158"/>
        <v>18</v>
      </c>
    </row>
    <row r="806" spans="1:15" x14ac:dyDescent="0.2">
      <c r="A806" s="258">
        <v>3595</v>
      </c>
      <c r="B806" s="258">
        <v>12.81</v>
      </c>
      <c r="C806" s="258">
        <v>23.41</v>
      </c>
      <c r="D806">
        <f t="shared" si="156"/>
        <v>3</v>
      </c>
      <c r="E806">
        <f t="shared" si="157"/>
        <v>2023</v>
      </c>
      <c r="F806" s="256">
        <v>45000</v>
      </c>
      <c r="G806" t="s">
        <v>386</v>
      </c>
      <c r="H806" t="s">
        <v>1092</v>
      </c>
      <c r="I806" t="s">
        <v>1093</v>
      </c>
      <c r="J806" t="s">
        <v>1188</v>
      </c>
      <c r="K806" t="s">
        <v>658</v>
      </c>
      <c r="L806" t="s">
        <v>1722</v>
      </c>
      <c r="M806">
        <v>419987</v>
      </c>
      <c r="N806">
        <v>420008</v>
      </c>
      <c r="O806" s="303">
        <f t="shared" si="158"/>
        <v>21</v>
      </c>
    </row>
    <row r="807" spans="1:15" x14ac:dyDescent="0.2">
      <c r="A807" s="244" t="s">
        <v>413</v>
      </c>
      <c r="B807" s="258">
        <v>0</v>
      </c>
      <c r="C807" s="258">
        <v>0</v>
      </c>
      <c r="D807">
        <f t="shared" si="156"/>
        <v>3</v>
      </c>
      <c r="E807">
        <f t="shared" si="157"/>
        <v>2023</v>
      </c>
      <c r="F807" s="256">
        <v>45000</v>
      </c>
      <c r="G807" t="s">
        <v>386</v>
      </c>
      <c r="H807" t="s">
        <v>1082</v>
      </c>
      <c r="I807" t="s">
        <v>1552</v>
      </c>
      <c r="J807" t="s">
        <v>1804</v>
      </c>
      <c r="K807" t="s">
        <v>652</v>
      </c>
      <c r="L807" t="s">
        <v>1737</v>
      </c>
      <c r="M807">
        <v>347892</v>
      </c>
      <c r="N807">
        <v>348035</v>
      </c>
      <c r="O807" s="303">
        <f t="shared" si="158"/>
        <v>143</v>
      </c>
    </row>
    <row r="808" spans="1:15" x14ac:dyDescent="0.2">
      <c r="A808" s="258">
        <v>3591</v>
      </c>
      <c r="B808" s="258">
        <v>12.81</v>
      </c>
      <c r="C808" s="258">
        <v>23.41</v>
      </c>
      <c r="D808">
        <f t="shared" si="156"/>
        <v>3</v>
      </c>
      <c r="E808">
        <f t="shared" si="157"/>
        <v>2023</v>
      </c>
      <c r="F808" s="256">
        <v>45001</v>
      </c>
      <c r="G808" t="s">
        <v>386</v>
      </c>
      <c r="H808" t="s">
        <v>1328</v>
      </c>
      <c r="I808" t="s">
        <v>1839</v>
      </c>
      <c r="J808" t="s">
        <v>1840</v>
      </c>
      <c r="K808" t="s">
        <v>1841</v>
      </c>
      <c r="L808" t="s">
        <v>1842</v>
      </c>
      <c r="M808">
        <v>238901</v>
      </c>
      <c r="N808">
        <v>239058</v>
      </c>
      <c r="O808" s="303">
        <f t="shared" si="158"/>
        <v>157</v>
      </c>
    </row>
    <row r="809" spans="1:15" x14ac:dyDescent="0.2">
      <c r="A809" s="258">
        <v>3587</v>
      </c>
      <c r="B809" s="258">
        <v>59.81</v>
      </c>
      <c r="C809" s="258">
        <v>23.41</v>
      </c>
      <c r="D809">
        <f t="shared" si="156"/>
        <v>3</v>
      </c>
      <c r="E809">
        <f t="shared" si="157"/>
        <v>2023</v>
      </c>
      <c r="F809" s="256">
        <v>45001</v>
      </c>
      <c r="G809" t="s">
        <v>386</v>
      </c>
      <c r="H809" t="s">
        <v>1082</v>
      </c>
      <c r="I809" t="s">
        <v>1216</v>
      </c>
      <c r="J809" t="s">
        <v>1804</v>
      </c>
      <c r="K809" t="s">
        <v>1843</v>
      </c>
      <c r="L809" t="s">
        <v>1737</v>
      </c>
      <c r="M809">
        <v>348035</v>
      </c>
      <c r="N809">
        <v>348185</v>
      </c>
      <c r="O809" s="303">
        <f t="shared" si="158"/>
        <v>150</v>
      </c>
    </row>
    <row r="810" spans="1:15" ht="17" thickBot="1" x14ac:dyDescent="0.25">
      <c r="A810" s="244" t="s">
        <v>413</v>
      </c>
      <c r="B810" s="258"/>
      <c r="C810" s="258"/>
      <c r="D810">
        <f t="shared" si="156"/>
        <v>3</v>
      </c>
      <c r="E810">
        <f t="shared" si="157"/>
        <v>2023</v>
      </c>
      <c r="F810" s="256">
        <v>45001</v>
      </c>
      <c r="G810" t="s">
        <v>386</v>
      </c>
      <c r="H810" t="s">
        <v>1454</v>
      </c>
      <c r="I810" t="s">
        <v>476</v>
      </c>
      <c r="J810" t="s">
        <v>1235</v>
      </c>
      <c r="K810" t="s">
        <v>1844</v>
      </c>
      <c r="L810" s="307" t="s">
        <v>1845</v>
      </c>
      <c r="M810">
        <v>14169</v>
      </c>
      <c r="N810">
        <v>14462</v>
      </c>
      <c r="O810" s="303">
        <f t="shared" si="158"/>
        <v>293</v>
      </c>
    </row>
    <row r="811" spans="1:15" x14ac:dyDescent="0.2">
      <c r="A811" s="244" t="s">
        <v>413</v>
      </c>
      <c r="B811" s="258">
        <v>0</v>
      </c>
      <c r="C811" s="258">
        <v>0</v>
      </c>
      <c r="D811">
        <f t="shared" si="156"/>
        <v>3</v>
      </c>
      <c r="E811">
        <f t="shared" si="157"/>
        <v>2023</v>
      </c>
      <c r="F811" s="256">
        <v>45002</v>
      </c>
      <c r="G811" t="s">
        <v>386</v>
      </c>
      <c r="H811" t="s">
        <v>387</v>
      </c>
      <c r="I811" t="s">
        <v>1753</v>
      </c>
      <c r="J811" t="s">
        <v>1188</v>
      </c>
      <c r="K811" t="s">
        <v>1846</v>
      </c>
      <c r="L811" t="s">
        <v>812</v>
      </c>
      <c r="M811">
        <v>166712</v>
      </c>
      <c r="N811">
        <v>166736</v>
      </c>
      <c r="O811" s="303">
        <f>N811-M811</f>
        <v>24</v>
      </c>
    </row>
    <row r="812" spans="1:15" x14ac:dyDescent="0.2">
      <c r="A812" s="258">
        <v>5402</v>
      </c>
      <c r="B812" s="258">
        <v>4.2699999999999996</v>
      </c>
      <c r="C812" s="258">
        <v>23.41</v>
      </c>
      <c r="D812">
        <f t="shared" si="156"/>
        <v>3</v>
      </c>
      <c r="E812">
        <f t="shared" si="157"/>
        <v>2023</v>
      </c>
      <c r="F812" s="256">
        <v>45002</v>
      </c>
      <c r="G812" t="s">
        <v>386</v>
      </c>
      <c r="H812" t="s">
        <v>1454</v>
      </c>
      <c r="I812" t="s">
        <v>1011</v>
      </c>
      <c r="J812" t="s">
        <v>1188</v>
      </c>
      <c r="K812" t="s">
        <v>1847</v>
      </c>
      <c r="L812" t="s">
        <v>1848</v>
      </c>
      <c r="M812">
        <v>14462</v>
      </c>
      <c r="N812">
        <v>14482</v>
      </c>
      <c r="O812" s="303">
        <f t="shared" si="158"/>
        <v>20</v>
      </c>
    </row>
    <row r="813" spans="1:15" x14ac:dyDescent="0.2">
      <c r="A813" s="258">
        <v>3594</v>
      </c>
      <c r="B813" s="258">
        <v>12.81</v>
      </c>
      <c r="C813" s="258">
        <v>23.41</v>
      </c>
      <c r="D813">
        <f t="shared" si="156"/>
        <v>3</v>
      </c>
      <c r="E813">
        <f t="shared" si="157"/>
        <v>2023</v>
      </c>
      <c r="F813" s="256">
        <v>45002</v>
      </c>
      <c r="G813" t="s">
        <v>386</v>
      </c>
      <c r="H813" t="s">
        <v>1082</v>
      </c>
      <c r="I813" t="s">
        <v>767</v>
      </c>
      <c r="J813" t="s">
        <v>1849</v>
      </c>
      <c r="K813" t="s">
        <v>1850</v>
      </c>
      <c r="L813" t="s">
        <v>1851</v>
      </c>
      <c r="M813">
        <v>348185</v>
      </c>
      <c r="N813">
        <v>348369</v>
      </c>
      <c r="O813" s="303">
        <f t="shared" si="158"/>
        <v>184</v>
      </c>
    </row>
    <row r="814" spans="1:15" x14ac:dyDescent="0.2">
      <c r="A814" s="258">
        <v>5401</v>
      </c>
      <c r="B814" s="258">
        <v>21.73</v>
      </c>
      <c r="C814" s="258">
        <v>23.02</v>
      </c>
      <c r="D814">
        <f t="shared" si="156"/>
        <v>3</v>
      </c>
      <c r="E814">
        <f t="shared" si="157"/>
        <v>2023</v>
      </c>
      <c r="F814" s="256">
        <v>45002</v>
      </c>
      <c r="G814" t="s">
        <v>386</v>
      </c>
      <c r="H814" t="s">
        <v>387</v>
      </c>
      <c r="I814" t="s">
        <v>1123</v>
      </c>
      <c r="J814" t="s">
        <v>1235</v>
      </c>
      <c r="K814" t="s">
        <v>1852</v>
      </c>
      <c r="L814" t="s">
        <v>1853</v>
      </c>
      <c r="M814">
        <v>166736</v>
      </c>
      <c r="N814">
        <v>167024</v>
      </c>
      <c r="O814" s="303">
        <f t="shared" si="158"/>
        <v>288</v>
      </c>
    </row>
    <row r="815" spans="1:15" x14ac:dyDescent="0.2">
      <c r="A815" s="258">
        <v>3589</v>
      </c>
      <c r="B815" s="258">
        <v>12.81</v>
      </c>
      <c r="C815" s="258">
        <v>23.41</v>
      </c>
      <c r="D815">
        <f t="shared" si="156"/>
        <v>3</v>
      </c>
      <c r="E815">
        <f t="shared" si="157"/>
        <v>2023</v>
      </c>
      <c r="F815" s="256">
        <v>45002</v>
      </c>
      <c r="G815" t="s">
        <v>386</v>
      </c>
      <c r="H815" t="s">
        <v>1328</v>
      </c>
      <c r="I815" t="s">
        <v>1232</v>
      </c>
      <c r="J815" t="s">
        <v>1804</v>
      </c>
      <c r="K815" t="s">
        <v>1854</v>
      </c>
      <c r="L815" t="s">
        <v>1855</v>
      </c>
      <c r="M815">
        <v>239058</v>
      </c>
      <c r="N815">
        <v>239195</v>
      </c>
      <c r="O815" s="303">
        <f t="shared" si="158"/>
        <v>137</v>
      </c>
    </row>
    <row r="816" spans="1:15" x14ac:dyDescent="0.2">
      <c r="A816" s="244" t="s">
        <v>413</v>
      </c>
      <c r="B816" s="258">
        <v>0</v>
      </c>
      <c r="C816" s="258">
        <v>0</v>
      </c>
      <c r="D816">
        <f t="shared" si="156"/>
        <v>3</v>
      </c>
      <c r="E816">
        <f t="shared" si="157"/>
        <v>2023</v>
      </c>
      <c r="F816" s="256">
        <v>45002</v>
      </c>
      <c r="G816" t="s">
        <v>386</v>
      </c>
      <c r="H816" t="s">
        <v>1092</v>
      </c>
      <c r="I816" t="s">
        <v>1093</v>
      </c>
      <c r="J816" t="s">
        <v>1188</v>
      </c>
      <c r="K816" t="s">
        <v>661</v>
      </c>
      <c r="L816" t="s">
        <v>1722</v>
      </c>
      <c r="M816">
        <v>420036</v>
      </c>
      <c r="N816">
        <v>420059</v>
      </c>
      <c r="O816" s="303">
        <f t="shared" si="158"/>
        <v>23</v>
      </c>
    </row>
    <row r="817" spans="1:15" x14ac:dyDescent="0.2">
      <c r="A817" s="244" t="s">
        <v>413</v>
      </c>
      <c r="B817" s="258">
        <v>0</v>
      </c>
      <c r="C817" s="258">
        <v>0</v>
      </c>
      <c r="D817">
        <f t="shared" si="156"/>
        <v>3</v>
      </c>
      <c r="E817">
        <f t="shared" si="157"/>
        <v>2023</v>
      </c>
      <c r="F817" s="256">
        <v>45002</v>
      </c>
      <c r="G817" t="s">
        <v>386</v>
      </c>
      <c r="H817" t="s">
        <v>1338</v>
      </c>
      <c r="I817" t="s">
        <v>1079</v>
      </c>
      <c r="J817" t="s">
        <v>1188</v>
      </c>
      <c r="K817" t="s">
        <v>1856</v>
      </c>
      <c r="L817" t="s">
        <v>682</v>
      </c>
      <c r="M817">
        <v>311725</v>
      </c>
      <c r="N817">
        <v>311737</v>
      </c>
      <c r="O817" s="303">
        <f t="shared" si="158"/>
        <v>12</v>
      </c>
    </row>
    <row r="818" spans="1:15" x14ac:dyDescent="0.2">
      <c r="A818" s="258">
        <v>3600</v>
      </c>
      <c r="B818" s="258">
        <v>18.420000000000002</v>
      </c>
      <c r="C818" s="258">
        <v>24.78</v>
      </c>
      <c r="D818">
        <f t="shared" si="156"/>
        <v>3</v>
      </c>
      <c r="E818">
        <f t="shared" si="157"/>
        <v>2023</v>
      </c>
      <c r="F818" s="256">
        <v>45002</v>
      </c>
      <c r="G818" s="281" t="s">
        <v>777</v>
      </c>
      <c r="H818" t="s">
        <v>1857</v>
      </c>
      <c r="I818" t="s">
        <v>416</v>
      </c>
      <c r="J818" t="s">
        <v>1858</v>
      </c>
      <c r="K818" t="s">
        <v>1859</v>
      </c>
      <c r="L818" t="s">
        <v>1860</v>
      </c>
      <c r="M818" t="s">
        <v>414</v>
      </c>
      <c r="N818" t="s">
        <v>414</v>
      </c>
      <c r="O818" s="303" t="s">
        <v>414</v>
      </c>
    </row>
    <row r="819" spans="1:15" x14ac:dyDescent="0.2">
      <c r="A819" s="244" t="s">
        <v>413</v>
      </c>
      <c r="B819" s="258">
        <v>0</v>
      </c>
      <c r="C819" s="258">
        <v>0</v>
      </c>
      <c r="D819">
        <f t="shared" ref="D819:D882" si="159">MONTH(F819)</f>
        <v>3</v>
      </c>
      <c r="E819">
        <f t="shared" ref="E819:E882" si="160">YEAR(F819)</f>
        <v>2023</v>
      </c>
      <c r="F819" s="256">
        <v>45006</v>
      </c>
      <c r="G819" t="s">
        <v>386</v>
      </c>
      <c r="H819" t="s">
        <v>1082</v>
      </c>
      <c r="I819" t="s">
        <v>1748</v>
      </c>
      <c r="J819" t="s">
        <v>1804</v>
      </c>
      <c r="K819" t="s">
        <v>1861</v>
      </c>
      <c r="L819" t="s">
        <v>1737</v>
      </c>
      <c r="M819">
        <v>348369</v>
      </c>
      <c r="N819">
        <v>348501</v>
      </c>
      <c r="O819" s="303">
        <f t="shared" si="158"/>
        <v>132</v>
      </c>
    </row>
    <row r="820" spans="1:15" x14ac:dyDescent="0.2">
      <c r="A820" s="244" t="s">
        <v>413</v>
      </c>
      <c r="B820" s="258">
        <v>0</v>
      </c>
      <c r="C820" s="258">
        <v>0</v>
      </c>
      <c r="D820">
        <f t="shared" si="159"/>
        <v>3</v>
      </c>
      <c r="E820">
        <f t="shared" si="160"/>
        <v>2023</v>
      </c>
      <c r="F820" s="256">
        <v>45006</v>
      </c>
      <c r="G820" t="s">
        <v>386</v>
      </c>
      <c r="H820" t="s">
        <v>1454</v>
      </c>
      <c r="I820" t="s">
        <v>1093</v>
      </c>
      <c r="J820" t="s">
        <v>1188</v>
      </c>
      <c r="K820" t="s">
        <v>1862</v>
      </c>
      <c r="L820" t="s">
        <v>1722</v>
      </c>
      <c r="M820">
        <v>14482</v>
      </c>
      <c r="N820">
        <v>14502</v>
      </c>
      <c r="O820" s="303">
        <f t="shared" si="158"/>
        <v>20</v>
      </c>
    </row>
    <row r="821" spans="1:15" x14ac:dyDescent="0.2">
      <c r="A821" s="244" t="s">
        <v>413</v>
      </c>
      <c r="B821" s="258">
        <v>0</v>
      </c>
      <c r="C821" s="258">
        <v>0</v>
      </c>
      <c r="D821">
        <f t="shared" si="159"/>
        <v>3</v>
      </c>
      <c r="E821">
        <f t="shared" si="160"/>
        <v>2023</v>
      </c>
      <c r="F821" s="256">
        <v>45006</v>
      </c>
      <c r="G821" t="s">
        <v>386</v>
      </c>
      <c r="H821" t="s">
        <v>387</v>
      </c>
      <c r="I821" t="s">
        <v>1721</v>
      </c>
      <c r="J821" t="s">
        <v>1188</v>
      </c>
      <c r="K821" t="s">
        <v>681</v>
      </c>
      <c r="L821" t="s">
        <v>1722</v>
      </c>
      <c r="M821">
        <v>167024</v>
      </c>
      <c r="N821">
        <v>167047</v>
      </c>
      <c r="O821" s="303">
        <f t="shared" si="158"/>
        <v>23</v>
      </c>
    </row>
    <row r="822" spans="1:15" x14ac:dyDescent="0.2">
      <c r="A822" s="244" t="s">
        <v>413</v>
      </c>
      <c r="B822" s="258">
        <v>0</v>
      </c>
      <c r="C822" s="258">
        <v>0</v>
      </c>
      <c r="D822">
        <f t="shared" si="159"/>
        <v>3</v>
      </c>
      <c r="E822">
        <f t="shared" si="160"/>
        <v>2023</v>
      </c>
      <c r="F822" s="256">
        <v>45006</v>
      </c>
      <c r="G822" t="s">
        <v>386</v>
      </c>
      <c r="H822" t="s">
        <v>1092</v>
      </c>
      <c r="I822" t="s">
        <v>915</v>
      </c>
      <c r="J822" t="s">
        <v>1188</v>
      </c>
      <c r="K822" t="s">
        <v>1863</v>
      </c>
      <c r="L822" t="s">
        <v>1738</v>
      </c>
      <c r="M822">
        <v>420059</v>
      </c>
      <c r="N822">
        <v>420082</v>
      </c>
      <c r="O822" s="303">
        <f t="shared" si="158"/>
        <v>23</v>
      </c>
    </row>
    <row r="823" spans="1:15" x14ac:dyDescent="0.2">
      <c r="A823" s="244" t="s">
        <v>413</v>
      </c>
      <c r="B823" s="258">
        <v>0</v>
      </c>
      <c r="C823" s="258">
        <v>0</v>
      </c>
      <c r="D823">
        <f t="shared" si="159"/>
        <v>3</v>
      </c>
      <c r="E823">
        <f t="shared" si="160"/>
        <v>2023</v>
      </c>
      <c r="F823" s="256">
        <v>45007</v>
      </c>
      <c r="G823" t="s">
        <v>386</v>
      </c>
      <c r="H823" t="s">
        <v>1082</v>
      </c>
      <c r="I823" t="s">
        <v>1552</v>
      </c>
      <c r="J823" t="s">
        <v>1085</v>
      </c>
      <c r="K823" t="s">
        <v>710</v>
      </c>
      <c r="L823" t="s">
        <v>1737</v>
      </c>
      <c r="M823">
        <v>348501</v>
      </c>
      <c r="N823">
        <v>348644</v>
      </c>
      <c r="O823" s="303">
        <f t="shared" si="158"/>
        <v>143</v>
      </c>
    </row>
    <row r="824" spans="1:15" x14ac:dyDescent="0.2">
      <c r="A824" s="244">
        <v>5403</v>
      </c>
      <c r="B824" s="258">
        <v>25.63</v>
      </c>
      <c r="C824" s="258">
        <v>23.41</v>
      </c>
      <c r="D824">
        <f t="shared" si="159"/>
        <v>3</v>
      </c>
      <c r="E824">
        <f t="shared" si="160"/>
        <v>2023</v>
      </c>
      <c r="F824" s="256">
        <v>45007</v>
      </c>
      <c r="G824" t="s">
        <v>386</v>
      </c>
      <c r="H824" t="s">
        <v>387</v>
      </c>
      <c r="I824" t="s">
        <v>1864</v>
      </c>
      <c r="J824" t="s">
        <v>1235</v>
      </c>
      <c r="K824" t="s">
        <v>634</v>
      </c>
      <c r="L824" t="s">
        <v>1865</v>
      </c>
      <c r="M824">
        <v>167047</v>
      </c>
      <c r="N824">
        <v>167360</v>
      </c>
      <c r="O824" s="303">
        <f t="shared" si="158"/>
        <v>313</v>
      </c>
    </row>
    <row r="825" spans="1:15" x14ac:dyDescent="0.2">
      <c r="A825" s="258">
        <v>5405</v>
      </c>
      <c r="B825" s="258">
        <v>26.07</v>
      </c>
      <c r="C825" s="258">
        <v>23.02</v>
      </c>
      <c r="D825">
        <f t="shared" si="159"/>
        <v>3</v>
      </c>
      <c r="E825">
        <f t="shared" si="160"/>
        <v>2023</v>
      </c>
      <c r="F825" s="256">
        <v>45007</v>
      </c>
      <c r="G825" t="s">
        <v>386</v>
      </c>
      <c r="H825" t="s">
        <v>1454</v>
      </c>
      <c r="I825" t="s">
        <v>1753</v>
      </c>
      <c r="J825" t="s">
        <v>1235</v>
      </c>
      <c r="K825" t="s">
        <v>1080</v>
      </c>
      <c r="L825" t="s">
        <v>1866</v>
      </c>
      <c r="M825">
        <v>14502</v>
      </c>
      <c r="N825">
        <v>14803</v>
      </c>
      <c r="O825" s="303">
        <f t="shared" si="158"/>
        <v>301</v>
      </c>
    </row>
    <row r="826" spans="1:15" x14ac:dyDescent="0.2">
      <c r="A826" s="258">
        <v>5406</v>
      </c>
      <c r="B826" s="258">
        <v>12.81</v>
      </c>
      <c r="C826" s="258">
        <v>23.41</v>
      </c>
      <c r="D826">
        <f t="shared" si="159"/>
        <v>3</v>
      </c>
      <c r="E826">
        <f t="shared" si="160"/>
        <v>2023</v>
      </c>
      <c r="F826" s="256">
        <v>45007</v>
      </c>
      <c r="G826" t="s">
        <v>386</v>
      </c>
      <c r="H826" t="s">
        <v>1328</v>
      </c>
      <c r="I826" t="s">
        <v>1723</v>
      </c>
      <c r="J826" t="s">
        <v>1085</v>
      </c>
      <c r="K826" t="s">
        <v>792</v>
      </c>
      <c r="L826" t="s">
        <v>1867</v>
      </c>
      <c r="M826">
        <v>239195</v>
      </c>
      <c r="N826">
        <v>239217</v>
      </c>
      <c r="O826" s="303">
        <f t="shared" si="158"/>
        <v>22</v>
      </c>
    </row>
    <row r="827" spans="1:15" x14ac:dyDescent="0.2">
      <c r="A827" s="258">
        <v>5408</v>
      </c>
      <c r="B827" s="258">
        <v>12.81</v>
      </c>
      <c r="C827" s="258">
        <v>23.41</v>
      </c>
      <c r="D827">
        <f t="shared" si="159"/>
        <v>3</v>
      </c>
      <c r="E827">
        <f t="shared" si="160"/>
        <v>2023</v>
      </c>
      <c r="F827" s="256">
        <v>45007</v>
      </c>
      <c r="G827" t="s">
        <v>386</v>
      </c>
      <c r="H827" t="s">
        <v>455</v>
      </c>
      <c r="I827" t="s">
        <v>1093</v>
      </c>
      <c r="J827" t="s">
        <v>1188</v>
      </c>
      <c r="K827" t="s">
        <v>1868</v>
      </c>
      <c r="L827" t="s">
        <v>1722</v>
      </c>
      <c r="M827">
        <v>359218</v>
      </c>
      <c r="N827">
        <v>359239</v>
      </c>
      <c r="O827" s="303">
        <f t="shared" si="158"/>
        <v>21</v>
      </c>
    </row>
    <row r="828" spans="1:15" x14ac:dyDescent="0.2">
      <c r="A828" s="258">
        <v>5410</v>
      </c>
      <c r="B828" s="258">
        <v>4.2699999999999996</v>
      </c>
      <c r="C828" s="258">
        <v>23.41</v>
      </c>
      <c r="D828">
        <f t="shared" si="159"/>
        <v>3</v>
      </c>
      <c r="E828">
        <f t="shared" si="160"/>
        <v>2023</v>
      </c>
      <c r="F828" s="256">
        <v>45008</v>
      </c>
      <c r="G828" t="s">
        <v>386</v>
      </c>
      <c r="H828" t="s">
        <v>1338</v>
      </c>
      <c r="I828" t="s">
        <v>1079</v>
      </c>
      <c r="J828" t="s">
        <v>1188</v>
      </c>
      <c r="K828" t="s">
        <v>1869</v>
      </c>
      <c r="L828" t="s">
        <v>682</v>
      </c>
      <c r="M828">
        <v>311737</v>
      </c>
      <c r="N828">
        <v>311756</v>
      </c>
      <c r="O828" s="303">
        <f t="shared" si="158"/>
        <v>19</v>
      </c>
    </row>
    <row r="829" spans="1:15" x14ac:dyDescent="0.2">
      <c r="A829" s="244" t="s">
        <v>413</v>
      </c>
      <c r="B829" s="258">
        <v>0</v>
      </c>
      <c r="C829" s="258">
        <v>0</v>
      </c>
      <c r="D829">
        <f t="shared" si="159"/>
        <v>3</v>
      </c>
      <c r="E829">
        <f t="shared" si="160"/>
        <v>2023</v>
      </c>
      <c r="F829" s="256">
        <v>45008</v>
      </c>
      <c r="G829" t="s">
        <v>386</v>
      </c>
      <c r="H829" t="s">
        <v>1328</v>
      </c>
      <c r="I829" t="s">
        <v>1000</v>
      </c>
      <c r="J829" t="s">
        <v>1188</v>
      </c>
      <c r="K829" t="s">
        <v>1870</v>
      </c>
      <c r="L829" t="s">
        <v>1871</v>
      </c>
      <c r="M829">
        <v>239217</v>
      </c>
      <c r="N829">
        <v>239232</v>
      </c>
      <c r="O829" s="303">
        <f t="shared" si="158"/>
        <v>15</v>
      </c>
    </row>
    <row r="830" spans="1:15" x14ac:dyDescent="0.2">
      <c r="A830" s="258">
        <v>5409</v>
      </c>
      <c r="B830" s="258">
        <v>22.5</v>
      </c>
      <c r="C830" s="258">
        <v>23.41</v>
      </c>
      <c r="D830">
        <f t="shared" si="159"/>
        <v>3</v>
      </c>
      <c r="E830">
        <f t="shared" si="160"/>
        <v>2023</v>
      </c>
      <c r="F830" s="256">
        <v>45008</v>
      </c>
      <c r="G830" t="s">
        <v>386</v>
      </c>
      <c r="H830" t="s">
        <v>387</v>
      </c>
      <c r="I830" t="s">
        <v>1872</v>
      </c>
      <c r="J830" t="s">
        <v>1235</v>
      </c>
      <c r="K830" t="s">
        <v>1873</v>
      </c>
      <c r="L830" t="s">
        <v>1874</v>
      </c>
      <c r="M830">
        <v>167360</v>
      </c>
      <c r="N830">
        <v>167649</v>
      </c>
      <c r="O830" s="303">
        <f t="shared" si="158"/>
        <v>289</v>
      </c>
    </row>
    <row r="831" spans="1:15" x14ac:dyDescent="0.2">
      <c r="A831" s="258">
        <v>5407</v>
      </c>
      <c r="B831" s="258">
        <v>26.05</v>
      </c>
      <c r="C831" s="258">
        <v>23.04</v>
      </c>
      <c r="D831">
        <f t="shared" si="159"/>
        <v>3</v>
      </c>
      <c r="E831">
        <f t="shared" si="160"/>
        <v>2023</v>
      </c>
      <c r="F831" s="256">
        <v>45008</v>
      </c>
      <c r="G831" t="s">
        <v>386</v>
      </c>
      <c r="H831" t="s">
        <v>1454</v>
      </c>
      <c r="I831" t="s">
        <v>1123</v>
      </c>
      <c r="J831" t="s">
        <v>1235</v>
      </c>
      <c r="K831" t="s">
        <v>1875</v>
      </c>
      <c r="L831" t="s">
        <v>1876</v>
      </c>
      <c r="M831">
        <v>14803</v>
      </c>
      <c r="N831">
        <v>15113</v>
      </c>
      <c r="O831" s="303">
        <f t="shared" si="158"/>
        <v>310</v>
      </c>
    </row>
    <row r="832" spans="1:15" x14ac:dyDescent="0.2">
      <c r="A832" s="258">
        <v>3597</v>
      </c>
      <c r="B832" s="258">
        <v>42.71</v>
      </c>
      <c r="C832" s="258">
        <v>23.41</v>
      </c>
      <c r="D832">
        <f t="shared" si="159"/>
        <v>3</v>
      </c>
      <c r="E832">
        <f t="shared" si="160"/>
        <v>2023</v>
      </c>
      <c r="F832" s="256">
        <v>45008</v>
      </c>
      <c r="G832" t="s">
        <v>386</v>
      </c>
      <c r="H832" t="s">
        <v>1082</v>
      </c>
      <c r="I832" t="s">
        <v>1216</v>
      </c>
      <c r="J832" t="s">
        <v>1085</v>
      </c>
      <c r="K832" t="s">
        <v>717</v>
      </c>
      <c r="L832" t="s">
        <v>1737</v>
      </c>
      <c r="M832">
        <v>348644</v>
      </c>
      <c r="N832">
        <v>348807</v>
      </c>
      <c r="O832" s="303">
        <f t="shared" si="158"/>
        <v>163</v>
      </c>
    </row>
    <row r="833" spans="1:15" x14ac:dyDescent="0.2">
      <c r="A833" s="244" t="s">
        <v>413</v>
      </c>
      <c r="B833" s="258">
        <v>0</v>
      </c>
      <c r="C833" s="258">
        <v>0</v>
      </c>
      <c r="D833">
        <f t="shared" si="159"/>
        <v>3</v>
      </c>
      <c r="E833">
        <f t="shared" si="160"/>
        <v>2023</v>
      </c>
      <c r="F833" s="256">
        <v>45009</v>
      </c>
      <c r="G833" t="s">
        <v>386</v>
      </c>
      <c r="H833" t="s">
        <v>455</v>
      </c>
      <c r="I833" t="s">
        <v>429</v>
      </c>
      <c r="J833" t="s">
        <v>1188</v>
      </c>
      <c r="K833" t="s">
        <v>1877</v>
      </c>
      <c r="L833" t="s">
        <v>1820</v>
      </c>
      <c r="M833">
        <v>359239</v>
      </c>
      <c r="N833">
        <v>359257</v>
      </c>
      <c r="O833" s="303">
        <f t="shared" si="158"/>
        <v>18</v>
      </c>
    </row>
    <row r="834" spans="1:15" x14ac:dyDescent="0.2">
      <c r="A834" s="258">
        <v>3598</v>
      </c>
      <c r="B834" s="258">
        <v>12.81</v>
      </c>
      <c r="C834" s="258">
        <v>23.41</v>
      </c>
      <c r="D834">
        <f t="shared" si="159"/>
        <v>3</v>
      </c>
      <c r="E834">
        <f t="shared" si="160"/>
        <v>2023</v>
      </c>
      <c r="F834" s="256">
        <v>45009</v>
      </c>
      <c r="G834" t="s">
        <v>386</v>
      </c>
      <c r="H834" t="s">
        <v>1328</v>
      </c>
      <c r="I834" t="s">
        <v>1232</v>
      </c>
      <c r="J834" t="s">
        <v>1085</v>
      </c>
      <c r="K834" t="s">
        <v>1878</v>
      </c>
      <c r="L834" t="s">
        <v>1855</v>
      </c>
      <c r="M834">
        <v>239232</v>
      </c>
      <c r="N834">
        <v>239369</v>
      </c>
      <c r="O834" s="303">
        <f t="shared" si="158"/>
        <v>137</v>
      </c>
    </row>
    <row r="835" spans="1:15" x14ac:dyDescent="0.2">
      <c r="A835" s="244" t="s">
        <v>413</v>
      </c>
      <c r="B835" s="258">
        <v>0</v>
      </c>
      <c r="C835" s="258">
        <v>0</v>
      </c>
      <c r="D835">
        <f t="shared" si="159"/>
        <v>3</v>
      </c>
      <c r="E835">
        <f t="shared" si="160"/>
        <v>2023</v>
      </c>
      <c r="F835" s="256">
        <v>45009</v>
      </c>
      <c r="G835" t="s">
        <v>386</v>
      </c>
      <c r="H835" t="s">
        <v>1082</v>
      </c>
      <c r="I835" t="s">
        <v>1079</v>
      </c>
      <c r="J835" t="s">
        <v>1188</v>
      </c>
      <c r="K835" t="s">
        <v>1879</v>
      </c>
      <c r="L835" t="s">
        <v>1880</v>
      </c>
      <c r="M835">
        <v>348807</v>
      </c>
      <c r="N835">
        <v>348832</v>
      </c>
      <c r="O835" s="303">
        <f t="shared" si="158"/>
        <v>25</v>
      </c>
    </row>
    <row r="836" spans="1:15" x14ac:dyDescent="0.2">
      <c r="A836" s="258">
        <v>5411</v>
      </c>
      <c r="B836" s="258">
        <v>8.5399999999999991</v>
      </c>
      <c r="C836" s="258">
        <v>23.41</v>
      </c>
      <c r="D836">
        <f t="shared" si="159"/>
        <v>3</v>
      </c>
      <c r="E836">
        <f t="shared" si="160"/>
        <v>2023</v>
      </c>
      <c r="F836" s="256">
        <v>45009</v>
      </c>
      <c r="G836" t="s">
        <v>386</v>
      </c>
      <c r="H836" t="s">
        <v>1092</v>
      </c>
      <c r="I836" t="s">
        <v>915</v>
      </c>
      <c r="J836" t="s">
        <v>1188</v>
      </c>
      <c r="K836" t="s">
        <v>1881</v>
      </c>
      <c r="L836" t="s">
        <v>1882</v>
      </c>
      <c r="M836">
        <v>420082</v>
      </c>
      <c r="N836">
        <v>420108</v>
      </c>
      <c r="O836" s="303">
        <f t="shared" si="158"/>
        <v>26</v>
      </c>
    </row>
    <row r="837" spans="1:15" x14ac:dyDescent="0.2">
      <c r="A837" s="258">
        <v>5412</v>
      </c>
      <c r="B837" s="258">
        <v>12.81</v>
      </c>
      <c r="C837" s="258">
        <v>23.41</v>
      </c>
      <c r="D837">
        <f t="shared" si="159"/>
        <v>3</v>
      </c>
      <c r="E837">
        <f t="shared" si="160"/>
        <v>2023</v>
      </c>
      <c r="F837" s="256">
        <v>45009</v>
      </c>
      <c r="G837" t="s">
        <v>386</v>
      </c>
      <c r="H837" t="s">
        <v>1816</v>
      </c>
      <c r="I837" t="s">
        <v>915</v>
      </c>
      <c r="J837" t="s">
        <v>983</v>
      </c>
      <c r="K837" t="s">
        <v>1570</v>
      </c>
      <c r="L837" t="s">
        <v>1883</v>
      </c>
      <c r="M837" t="s">
        <v>414</v>
      </c>
      <c r="N837" t="s">
        <v>414</v>
      </c>
      <c r="O837" s="303" t="s">
        <v>414</v>
      </c>
    </row>
    <row r="838" spans="1:15" x14ac:dyDescent="0.2">
      <c r="A838" s="244" t="s">
        <v>413</v>
      </c>
      <c r="B838" s="258">
        <v>0</v>
      </c>
      <c r="C838" s="258">
        <v>0</v>
      </c>
      <c r="D838">
        <f t="shared" si="159"/>
        <v>3</v>
      </c>
      <c r="E838">
        <f t="shared" si="160"/>
        <v>2023</v>
      </c>
      <c r="F838" s="256">
        <v>45012</v>
      </c>
      <c r="G838" t="s">
        <v>386</v>
      </c>
      <c r="H838" t="s">
        <v>1082</v>
      </c>
      <c r="I838" t="s">
        <v>991</v>
      </c>
      <c r="J838" t="s">
        <v>1085</v>
      </c>
      <c r="K838" t="s">
        <v>1640</v>
      </c>
      <c r="L838" t="s">
        <v>1737</v>
      </c>
      <c r="M838">
        <v>348832</v>
      </c>
      <c r="N838">
        <v>348964</v>
      </c>
      <c r="O838" s="303">
        <f t="shared" si="158"/>
        <v>132</v>
      </c>
    </row>
    <row r="839" spans="1:15" x14ac:dyDescent="0.2">
      <c r="A839" s="258">
        <v>5414</v>
      </c>
      <c r="B839" s="258">
        <v>8.5399999999999991</v>
      </c>
      <c r="C839" s="258">
        <v>23.41</v>
      </c>
      <c r="D839">
        <f t="shared" si="159"/>
        <v>3</v>
      </c>
      <c r="E839">
        <f t="shared" si="160"/>
        <v>2023</v>
      </c>
      <c r="F839" s="256">
        <v>45012</v>
      </c>
      <c r="G839" t="s">
        <v>386</v>
      </c>
      <c r="H839" t="s">
        <v>1338</v>
      </c>
      <c r="I839" t="s">
        <v>1187</v>
      </c>
      <c r="J839" t="s">
        <v>1188</v>
      </c>
      <c r="K839" t="s">
        <v>715</v>
      </c>
      <c r="L839" t="s">
        <v>682</v>
      </c>
      <c r="M839">
        <v>311756</v>
      </c>
      <c r="N839">
        <v>311768</v>
      </c>
      <c r="O839" s="303">
        <f t="shared" si="158"/>
        <v>12</v>
      </c>
    </row>
    <row r="840" spans="1:15" x14ac:dyDescent="0.2">
      <c r="A840" s="244" t="s">
        <v>413</v>
      </c>
      <c r="B840" s="258">
        <v>0</v>
      </c>
      <c r="C840" s="258">
        <v>0</v>
      </c>
      <c r="D840">
        <f t="shared" si="159"/>
        <v>3</v>
      </c>
      <c r="E840">
        <f t="shared" si="160"/>
        <v>2023</v>
      </c>
      <c r="F840" s="256">
        <v>45013</v>
      </c>
      <c r="G840" t="s">
        <v>386</v>
      </c>
      <c r="H840" t="s">
        <v>1082</v>
      </c>
      <c r="I840" t="s">
        <v>1216</v>
      </c>
      <c r="J840" t="s">
        <v>1085</v>
      </c>
      <c r="K840" t="s">
        <v>742</v>
      </c>
      <c r="L840" t="s">
        <v>1737</v>
      </c>
      <c r="M840">
        <v>348964</v>
      </c>
      <c r="N840">
        <v>349119</v>
      </c>
      <c r="O840" s="303">
        <f t="shared" si="158"/>
        <v>155</v>
      </c>
    </row>
    <row r="841" spans="1:15" x14ac:dyDescent="0.2">
      <c r="A841" s="244" t="s">
        <v>413</v>
      </c>
      <c r="B841" s="258">
        <v>0</v>
      </c>
      <c r="C841" s="258">
        <v>0</v>
      </c>
      <c r="D841">
        <f t="shared" si="159"/>
        <v>3</v>
      </c>
      <c r="E841">
        <f t="shared" si="160"/>
        <v>2023</v>
      </c>
      <c r="F841" s="256">
        <v>45013</v>
      </c>
      <c r="G841" t="s">
        <v>386</v>
      </c>
      <c r="H841" t="s">
        <v>1454</v>
      </c>
      <c r="I841" t="s">
        <v>1627</v>
      </c>
      <c r="J841" t="s">
        <v>1235</v>
      </c>
      <c r="K841" t="s">
        <v>1884</v>
      </c>
      <c r="L841" t="s">
        <v>1885</v>
      </c>
      <c r="M841">
        <v>15113</v>
      </c>
      <c r="N841">
        <v>15426</v>
      </c>
      <c r="O841" s="303">
        <f t="shared" si="158"/>
        <v>313</v>
      </c>
    </row>
    <row r="842" spans="1:15" x14ac:dyDescent="0.2">
      <c r="A842" s="244">
        <v>5413</v>
      </c>
      <c r="B842" s="258">
        <v>12.1</v>
      </c>
      <c r="C842" s="258">
        <v>24.7</v>
      </c>
      <c r="D842">
        <f t="shared" si="159"/>
        <v>3</v>
      </c>
      <c r="E842">
        <f t="shared" si="160"/>
        <v>2023</v>
      </c>
      <c r="F842" s="256">
        <v>45013</v>
      </c>
      <c r="G842" s="281" t="s">
        <v>777</v>
      </c>
      <c r="H842" t="s">
        <v>1857</v>
      </c>
      <c r="I842" t="s">
        <v>779</v>
      </c>
      <c r="J842" t="s">
        <v>1188</v>
      </c>
      <c r="K842" t="s">
        <v>1886</v>
      </c>
      <c r="L842" t="s">
        <v>1887</v>
      </c>
      <c r="M842" t="s">
        <v>414</v>
      </c>
      <c r="N842" t="s">
        <v>414</v>
      </c>
      <c r="O842" s="303" t="s">
        <v>414</v>
      </c>
    </row>
    <row r="843" spans="1:15" x14ac:dyDescent="0.2">
      <c r="A843" s="244">
        <v>5415</v>
      </c>
      <c r="B843" s="258">
        <v>12.81</v>
      </c>
      <c r="C843" s="258">
        <v>23.41</v>
      </c>
      <c r="D843">
        <f t="shared" si="159"/>
        <v>3</v>
      </c>
      <c r="E843">
        <f t="shared" si="160"/>
        <v>2023</v>
      </c>
      <c r="F843" s="256">
        <v>45013</v>
      </c>
      <c r="G843" t="s">
        <v>386</v>
      </c>
      <c r="H843" t="s">
        <v>1328</v>
      </c>
      <c r="I843" t="s">
        <v>1888</v>
      </c>
      <c r="J843" t="s">
        <v>1889</v>
      </c>
      <c r="K843" t="s">
        <v>1890</v>
      </c>
      <c r="L843" t="s">
        <v>1891</v>
      </c>
      <c r="M843">
        <v>239369</v>
      </c>
      <c r="N843">
        <v>239477</v>
      </c>
      <c r="O843" s="303">
        <f t="shared" si="158"/>
        <v>108</v>
      </c>
    </row>
    <row r="844" spans="1:15" x14ac:dyDescent="0.2">
      <c r="A844" s="244">
        <v>5416</v>
      </c>
      <c r="B844" s="258">
        <v>8.5399999999999991</v>
      </c>
      <c r="C844" s="258">
        <v>23.41</v>
      </c>
      <c r="D844">
        <f t="shared" si="159"/>
        <v>3</v>
      </c>
      <c r="E844">
        <f t="shared" si="160"/>
        <v>2023</v>
      </c>
      <c r="F844" s="256">
        <v>45013</v>
      </c>
      <c r="G844" t="s">
        <v>386</v>
      </c>
      <c r="H844" t="s">
        <v>455</v>
      </c>
      <c r="I844" t="s">
        <v>1093</v>
      </c>
      <c r="J844" t="s">
        <v>1188</v>
      </c>
      <c r="K844" t="s">
        <v>1892</v>
      </c>
      <c r="L844" t="s">
        <v>1722</v>
      </c>
      <c r="M844">
        <v>359257</v>
      </c>
      <c r="N844">
        <v>359286</v>
      </c>
      <c r="O844" s="303">
        <f t="shared" si="158"/>
        <v>29</v>
      </c>
    </row>
    <row r="845" spans="1:15" x14ac:dyDescent="0.2">
      <c r="A845" s="244" t="s">
        <v>413</v>
      </c>
      <c r="B845" s="258">
        <v>0</v>
      </c>
      <c r="C845" s="258">
        <v>0</v>
      </c>
      <c r="D845">
        <f t="shared" si="159"/>
        <v>3</v>
      </c>
      <c r="E845">
        <f t="shared" si="160"/>
        <v>2023</v>
      </c>
      <c r="F845" s="256">
        <v>45014</v>
      </c>
      <c r="G845" t="s">
        <v>386</v>
      </c>
      <c r="H845" t="s">
        <v>1092</v>
      </c>
      <c r="I845" t="s">
        <v>915</v>
      </c>
      <c r="J845" t="s">
        <v>1188</v>
      </c>
      <c r="K845" t="s">
        <v>745</v>
      </c>
      <c r="L845" t="s">
        <v>1738</v>
      </c>
      <c r="M845">
        <v>420108</v>
      </c>
      <c r="N845">
        <v>420132</v>
      </c>
      <c r="O845" s="303">
        <f t="shared" si="158"/>
        <v>24</v>
      </c>
    </row>
    <row r="846" spans="1:15" x14ac:dyDescent="0.2">
      <c r="A846" s="244">
        <v>5404</v>
      </c>
      <c r="B846" s="258">
        <v>64.069999999999993</v>
      </c>
      <c r="C846" s="258">
        <v>23.41</v>
      </c>
      <c r="D846">
        <f t="shared" si="159"/>
        <v>3</v>
      </c>
      <c r="E846">
        <f t="shared" si="160"/>
        <v>2023</v>
      </c>
      <c r="F846" s="256">
        <v>45014</v>
      </c>
      <c r="G846" t="s">
        <v>386</v>
      </c>
      <c r="H846" t="s">
        <v>1082</v>
      </c>
      <c r="I846" t="s">
        <v>1552</v>
      </c>
      <c r="J846" t="s">
        <v>1085</v>
      </c>
      <c r="K846" t="s">
        <v>1893</v>
      </c>
      <c r="L846" t="s">
        <v>1737</v>
      </c>
      <c r="M846">
        <v>349119</v>
      </c>
      <c r="N846">
        <v>349271</v>
      </c>
      <c r="O846" s="303">
        <f t="shared" si="158"/>
        <v>152</v>
      </c>
    </row>
    <row r="847" spans="1:15" x14ac:dyDescent="0.2">
      <c r="A847" s="244">
        <v>5417</v>
      </c>
      <c r="B847" s="258">
        <v>34.74</v>
      </c>
      <c r="C847" s="258">
        <v>23.04</v>
      </c>
      <c r="D847">
        <f t="shared" si="159"/>
        <v>3</v>
      </c>
      <c r="E847">
        <f t="shared" si="160"/>
        <v>2023</v>
      </c>
      <c r="F847" s="256">
        <v>45015</v>
      </c>
      <c r="G847" t="s">
        <v>386</v>
      </c>
      <c r="H847" t="s">
        <v>1454</v>
      </c>
      <c r="I847" t="s">
        <v>1627</v>
      </c>
      <c r="J847" t="s">
        <v>1235</v>
      </c>
      <c r="K847" t="s">
        <v>1894</v>
      </c>
      <c r="L847" t="s">
        <v>1895</v>
      </c>
      <c r="M847">
        <v>15426</v>
      </c>
      <c r="N847">
        <v>15766</v>
      </c>
      <c r="O847" s="303">
        <f t="shared" si="158"/>
        <v>340</v>
      </c>
    </row>
    <row r="848" spans="1:15" x14ac:dyDescent="0.2">
      <c r="A848" s="244">
        <v>5418</v>
      </c>
      <c r="B848" s="258">
        <v>12.81</v>
      </c>
      <c r="C848" s="258">
        <v>23.41</v>
      </c>
      <c r="D848">
        <f t="shared" si="159"/>
        <v>3</v>
      </c>
      <c r="E848">
        <f t="shared" si="160"/>
        <v>2023</v>
      </c>
      <c r="F848" s="256">
        <v>45015</v>
      </c>
      <c r="G848" t="s">
        <v>386</v>
      </c>
      <c r="H848" t="s">
        <v>1328</v>
      </c>
      <c r="I848" t="s">
        <v>1079</v>
      </c>
      <c r="J848" t="s">
        <v>1188</v>
      </c>
      <c r="K848" t="s">
        <v>764</v>
      </c>
      <c r="L848" t="s">
        <v>1896</v>
      </c>
      <c r="M848">
        <v>239477</v>
      </c>
      <c r="N848">
        <v>239500</v>
      </c>
      <c r="O848" s="303">
        <f t="shared" si="158"/>
        <v>23</v>
      </c>
    </row>
    <row r="849" spans="1:15" x14ac:dyDescent="0.2">
      <c r="A849" s="244">
        <v>5419</v>
      </c>
      <c r="B849" s="258">
        <v>8.5399999999999991</v>
      </c>
      <c r="C849" s="258">
        <v>23.41</v>
      </c>
      <c r="D849">
        <f t="shared" si="159"/>
        <v>3</v>
      </c>
      <c r="E849">
        <f t="shared" si="160"/>
        <v>2023</v>
      </c>
      <c r="F849" s="256">
        <v>45015</v>
      </c>
      <c r="G849" t="s">
        <v>386</v>
      </c>
      <c r="H849" t="s">
        <v>455</v>
      </c>
      <c r="I849" t="s">
        <v>1897</v>
      </c>
      <c r="J849" t="s">
        <v>1188</v>
      </c>
      <c r="K849" t="s">
        <v>1898</v>
      </c>
      <c r="L849" t="s">
        <v>1722</v>
      </c>
      <c r="M849">
        <v>359286</v>
      </c>
      <c r="N849">
        <v>359316</v>
      </c>
      <c r="O849" s="303">
        <f t="shared" si="158"/>
        <v>30</v>
      </c>
    </row>
    <row r="850" spans="1:15" x14ac:dyDescent="0.2">
      <c r="A850" s="244">
        <v>5420</v>
      </c>
      <c r="B850" s="258">
        <v>8.5399999999999991</v>
      </c>
      <c r="C850" s="258">
        <v>23.41</v>
      </c>
      <c r="D850">
        <f t="shared" si="159"/>
        <v>3</v>
      </c>
      <c r="E850">
        <f t="shared" si="160"/>
        <v>2023</v>
      </c>
      <c r="F850" s="256">
        <v>45015</v>
      </c>
      <c r="G850" t="s">
        <v>386</v>
      </c>
      <c r="H850" t="s">
        <v>1092</v>
      </c>
      <c r="I850" t="s">
        <v>915</v>
      </c>
      <c r="J850" t="s">
        <v>1188</v>
      </c>
      <c r="K850" t="s">
        <v>787</v>
      </c>
      <c r="L850" t="s">
        <v>1896</v>
      </c>
      <c r="M850">
        <v>420132</v>
      </c>
      <c r="N850">
        <v>420154</v>
      </c>
      <c r="O850" s="303">
        <f t="shared" si="158"/>
        <v>22</v>
      </c>
    </row>
    <row r="851" spans="1:15" x14ac:dyDescent="0.2">
      <c r="A851" s="244" t="s">
        <v>413</v>
      </c>
      <c r="B851" s="258">
        <v>0</v>
      </c>
      <c r="C851" s="258">
        <v>0</v>
      </c>
      <c r="D851">
        <f t="shared" si="159"/>
        <v>3</v>
      </c>
      <c r="E851">
        <f t="shared" si="160"/>
        <v>2023</v>
      </c>
      <c r="F851" s="256">
        <v>45015</v>
      </c>
      <c r="G851" t="s">
        <v>386</v>
      </c>
      <c r="H851" t="s">
        <v>1082</v>
      </c>
      <c r="I851" t="s">
        <v>1899</v>
      </c>
      <c r="J851" t="s">
        <v>1085</v>
      </c>
      <c r="K851" t="s">
        <v>1900</v>
      </c>
      <c r="L851" t="s">
        <v>1901</v>
      </c>
      <c r="M851">
        <v>349271</v>
      </c>
      <c r="N851">
        <v>349404</v>
      </c>
      <c r="O851" s="303">
        <f t="shared" si="158"/>
        <v>133</v>
      </c>
    </row>
    <row r="852" spans="1:15" x14ac:dyDescent="0.2">
      <c r="A852" s="244" t="s">
        <v>413</v>
      </c>
      <c r="B852" s="258">
        <v>0</v>
      </c>
      <c r="C852" s="258">
        <v>0</v>
      </c>
      <c r="D852">
        <f t="shared" si="159"/>
        <v>3</v>
      </c>
      <c r="E852">
        <f t="shared" si="160"/>
        <v>2023</v>
      </c>
      <c r="F852" s="256">
        <v>45016</v>
      </c>
      <c r="G852" t="s">
        <v>386</v>
      </c>
      <c r="H852" t="s">
        <v>1338</v>
      </c>
      <c r="I852" t="s">
        <v>1079</v>
      </c>
      <c r="J852" t="s">
        <v>1188</v>
      </c>
      <c r="K852" t="s">
        <v>1902</v>
      </c>
      <c r="L852" t="s">
        <v>682</v>
      </c>
      <c r="M852">
        <v>311768</v>
      </c>
      <c r="N852">
        <v>311780</v>
      </c>
      <c r="O852" s="303">
        <f t="shared" si="158"/>
        <v>12</v>
      </c>
    </row>
    <row r="853" spans="1:15" x14ac:dyDescent="0.2">
      <c r="A853" s="244" t="s">
        <v>413</v>
      </c>
      <c r="B853" s="258">
        <v>0</v>
      </c>
      <c r="C853" s="258">
        <v>0</v>
      </c>
      <c r="D853">
        <f t="shared" si="159"/>
        <v>3</v>
      </c>
      <c r="E853">
        <f t="shared" si="160"/>
        <v>2023</v>
      </c>
      <c r="F853" s="256">
        <v>45016</v>
      </c>
      <c r="G853" t="s">
        <v>386</v>
      </c>
      <c r="H853" t="s">
        <v>1328</v>
      </c>
      <c r="I853" t="s">
        <v>458</v>
      </c>
      <c r="J853" t="s">
        <v>1188</v>
      </c>
      <c r="K853" t="s">
        <v>809</v>
      </c>
      <c r="L853" t="s">
        <v>1903</v>
      </c>
      <c r="M853">
        <v>239500</v>
      </c>
      <c r="N853">
        <v>239542</v>
      </c>
      <c r="O853" s="303">
        <f t="shared" si="158"/>
        <v>42</v>
      </c>
    </row>
    <row r="854" spans="1:15" x14ac:dyDescent="0.2">
      <c r="A854" s="244" t="s">
        <v>413</v>
      </c>
      <c r="B854" s="258">
        <v>0</v>
      </c>
      <c r="C854" s="258">
        <v>0</v>
      </c>
      <c r="D854">
        <f t="shared" si="159"/>
        <v>3</v>
      </c>
      <c r="E854">
        <f t="shared" si="160"/>
        <v>2023</v>
      </c>
      <c r="F854" s="256">
        <v>45016</v>
      </c>
      <c r="G854" t="s">
        <v>386</v>
      </c>
      <c r="H854" t="s">
        <v>1092</v>
      </c>
      <c r="I854" t="s">
        <v>1116</v>
      </c>
      <c r="J854" t="s">
        <v>1188</v>
      </c>
      <c r="K854" t="s">
        <v>1904</v>
      </c>
      <c r="L854" t="s">
        <v>1903</v>
      </c>
      <c r="M854">
        <v>420154</v>
      </c>
      <c r="N854">
        <v>420182</v>
      </c>
      <c r="O854" s="303">
        <f t="shared" si="158"/>
        <v>28</v>
      </c>
    </row>
    <row r="855" spans="1:15" x14ac:dyDescent="0.2">
      <c r="A855" s="244" t="s">
        <v>413</v>
      </c>
      <c r="B855" s="258">
        <v>0</v>
      </c>
      <c r="C855" s="258">
        <v>0</v>
      </c>
      <c r="D855">
        <f t="shared" si="159"/>
        <v>4</v>
      </c>
      <c r="E855">
        <f t="shared" si="160"/>
        <v>2023</v>
      </c>
      <c r="F855" s="256">
        <v>45022</v>
      </c>
      <c r="G855" t="s">
        <v>386</v>
      </c>
      <c r="H855" t="s">
        <v>1328</v>
      </c>
      <c r="I855" t="s">
        <v>1905</v>
      </c>
      <c r="J855" t="s">
        <v>1188</v>
      </c>
      <c r="K855" t="s">
        <v>807</v>
      </c>
      <c r="L855" t="s">
        <v>1906</v>
      </c>
      <c r="M855">
        <v>239542</v>
      </c>
      <c r="N855">
        <v>239569</v>
      </c>
      <c r="O855" s="303">
        <f t="shared" si="158"/>
        <v>27</v>
      </c>
    </row>
    <row r="856" spans="1:15" x14ac:dyDescent="0.2">
      <c r="A856" s="244">
        <v>5421</v>
      </c>
      <c r="B856" s="258">
        <v>21.36</v>
      </c>
      <c r="C856" s="258">
        <v>23.41</v>
      </c>
      <c r="D856">
        <f t="shared" si="159"/>
        <v>4</v>
      </c>
      <c r="E856">
        <f t="shared" si="160"/>
        <v>2023</v>
      </c>
      <c r="F856" s="256">
        <v>45026</v>
      </c>
      <c r="G856" t="s">
        <v>386</v>
      </c>
      <c r="H856" t="s">
        <v>1454</v>
      </c>
      <c r="I856" t="s">
        <v>1753</v>
      </c>
      <c r="J856" t="s">
        <v>1907</v>
      </c>
      <c r="K856" t="s">
        <v>1236</v>
      </c>
      <c r="L856" t="s">
        <v>1908</v>
      </c>
      <c r="M856">
        <v>15766</v>
      </c>
      <c r="N856">
        <v>16065</v>
      </c>
      <c r="O856" s="303">
        <f t="shared" ref="O856:O930" si="161">N856-M856</f>
        <v>299</v>
      </c>
    </row>
    <row r="857" spans="1:15" x14ac:dyDescent="0.2">
      <c r="A857" s="244">
        <v>5422</v>
      </c>
      <c r="B857" s="258">
        <v>51.26</v>
      </c>
      <c r="C857" s="264">
        <v>23.41</v>
      </c>
      <c r="D857">
        <f t="shared" si="159"/>
        <v>4</v>
      </c>
      <c r="E857">
        <f t="shared" si="160"/>
        <v>2023</v>
      </c>
      <c r="F857" s="256">
        <v>45026</v>
      </c>
      <c r="G857" t="s">
        <v>386</v>
      </c>
      <c r="H857" t="s">
        <v>1082</v>
      </c>
      <c r="I857" t="s">
        <v>1909</v>
      </c>
      <c r="J857" t="s">
        <v>1910</v>
      </c>
      <c r="K857" t="s">
        <v>1911</v>
      </c>
      <c r="L857" t="s">
        <v>1912</v>
      </c>
      <c r="M857">
        <v>349404</v>
      </c>
      <c r="N857">
        <v>349622</v>
      </c>
      <c r="O857" s="303">
        <f t="shared" si="161"/>
        <v>218</v>
      </c>
    </row>
    <row r="858" spans="1:15" x14ac:dyDescent="0.2">
      <c r="A858" s="244">
        <v>5423</v>
      </c>
      <c r="B858" s="258">
        <v>8.5399999999999991</v>
      </c>
      <c r="C858" s="258">
        <v>23.41</v>
      </c>
      <c r="D858">
        <f t="shared" si="159"/>
        <v>4</v>
      </c>
      <c r="E858">
        <f t="shared" si="160"/>
        <v>2023</v>
      </c>
      <c r="F858" s="256">
        <v>45033</v>
      </c>
      <c r="G858" t="s">
        <v>386</v>
      </c>
      <c r="H858" t="s">
        <v>1092</v>
      </c>
      <c r="I858" t="s">
        <v>915</v>
      </c>
      <c r="J858" t="s">
        <v>916</v>
      </c>
      <c r="K858" t="s">
        <v>1913</v>
      </c>
      <c r="L858" t="s">
        <v>1738</v>
      </c>
      <c r="M858">
        <v>420182</v>
      </c>
      <c r="N858">
        <v>420206</v>
      </c>
      <c r="O858" s="303">
        <f t="shared" si="161"/>
        <v>24</v>
      </c>
    </row>
    <row r="859" spans="1:15" x14ac:dyDescent="0.2">
      <c r="A859" s="244" t="s">
        <v>413</v>
      </c>
      <c r="B859" s="258">
        <v>0</v>
      </c>
      <c r="C859" s="258">
        <v>0</v>
      </c>
      <c r="D859">
        <f t="shared" si="159"/>
        <v>4</v>
      </c>
      <c r="E859">
        <f t="shared" si="160"/>
        <v>2023</v>
      </c>
      <c r="F859" s="256">
        <v>45033</v>
      </c>
      <c r="G859" t="s">
        <v>386</v>
      </c>
      <c r="H859" t="s">
        <v>1082</v>
      </c>
      <c r="I859" t="s">
        <v>991</v>
      </c>
      <c r="J859" t="s">
        <v>1085</v>
      </c>
      <c r="K859" t="s">
        <v>1914</v>
      </c>
      <c r="L859" t="s">
        <v>1737</v>
      </c>
      <c r="M859">
        <v>349622</v>
      </c>
      <c r="N859">
        <v>349763</v>
      </c>
      <c r="O859" s="303">
        <f t="shared" si="161"/>
        <v>141</v>
      </c>
    </row>
    <row r="860" spans="1:15" x14ac:dyDescent="0.2">
      <c r="A860" s="244" t="s">
        <v>413</v>
      </c>
      <c r="B860" s="258">
        <v>0</v>
      </c>
      <c r="C860" s="258">
        <v>0</v>
      </c>
      <c r="D860">
        <f t="shared" si="159"/>
        <v>4</v>
      </c>
      <c r="E860">
        <f t="shared" si="160"/>
        <v>2023</v>
      </c>
      <c r="F860" s="256">
        <v>45034</v>
      </c>
      <c r="G860" t="s">
        <v>386</v>
      </c>
      <c r="H860" t="s">
        <v>1082</v>
      </c>
      <c r="I860" t="s">
        <v>1216</v>
      </c>
      <c r="J860" t="s">
        <v>1085</v>
      </c>
      <c r="K860" t="s">
        <v>1915</v>
      </c>
      <c r="L860" t="s">
        <v>1737</v>
      </c>
      <c r="M860">
        <v>349763</v>
      </c>
      <c r="N860">
        <v>349896</v>
      </c>
      <c r="O860" s="303">
        <f t="shared" si="161"/>
        <v>133</v>
      </c>
    </row>
    <row r="861" spans="1:15" x14ac:dyDescent="0.2">
      <c r="A861" s="244">
        <v>5426</v>
      </c>
      <c r="B861" s="258">
        <v>21.72</v>
      </c>
      <c r="C861" s="258">
        <v>23.04</v>
      </c>
      <c r="D861">
        <f t="shared" si="159"/>
        <v>4</v>
      </c>
      <c r="E861">
        <f t="shared" si="160"/>
        <v>2023</v>
      </c>
      <c r="F861" s="256">
        <v>45034</v>
      </c>
      <c r="G861" t="s">
        <v>386</v>
      </c>
      <c r="H861" t="s">
        <v>1454</v>
      </c>
      <c r="I861" t="s">
        <v>985</v>
      </c>
      <c r="J861" t="s">
        <v>1907</v>
      </c>
      <c r="K861" t="s">
        <v>927</v>
      </c>
      <c r="L861" t="s">
        <v>1916</v>
      </c>
      <c r="M861">
        <v>16065</v>
      </c>
      <c r="N861">
        <v>16397</v>
      </c>
      <c r="O861" s="303">
        <f t="shared" si="161"/>
        <v>332</v>
      </c>
    </row>
    <row r="862" spans="1:15" x14ac:dyDescent="0.2">
      <c r="A862" s="244" t="s">
        <v>413</v>
      </c>
      <c r="B862" s="258">
        <v>0</v>
      </c>
      <c r="C862" s="258">
        <v>0</v>
      </c>
      <c r="D862">
        <f t="shared" si="159"/>
        <v>4</v>
      </c>
      <c r="E862">
        <f t="shared" si="160"/>
        <v>2023</v>
      </c>
      <c r="F862" s="256">
        <v>45034</v>
      </c>
      <c r="G862" t="s">
        <v>386</v>
      </c>
      <c r="H862" t="s">
        <v>455</v>
      </c>
      <c r="I862" t="s">
        <v>1093</v>
      </c>
      <c r="J862" t="s">
        <v>916</v>
      </c>
      <c r="K862" t="s">
        <v>827</v>
      </c>
      <c r="L862" t="s">
        <v>1722</v>
      </c>
      <c r="M862">
        <v>359316</v>
      </c>
      <c r="N862">
        <v>359339</v>
      </c>
      <c r="O862" s="303">
        <f t="shared" si="161"/>
        <v>23</v>
      </c>
    </row>
    <row r="863" spans="1:15" x14ac:dyDescent="0.2">
      <c r="A863" s="244" t="s">
        <v>413</v>
      </c>
      <c r="B863" s="258">
        <v>0</v>
      </c>
      <c r="C863" s="258">
        <v>0</v>
      </c>
      <c r="D863">
        <f t="shared" si="159"/>
        <v>4</v>
      </c>
      <c r="E863">
        <f t="shared" si="160"/>
        <v>2023</v>
      </c>
      <c r="F863" s="256">
        <v>45034</v>
      </c>
      <c r="G863" t="s">
        <v>386</v>
      </c>
      <c r="H863" t="s">
        <v>387</v>
      </c>
      <c r="I863" t="s">
        <v>1753</v>
      </c>
      <c r="J863" t="s">
        <v>916</v>
      </c>
      <c r="K863" t="s">
        <v>1284</v>
      </c>
      <c r="L863" t="s">
        <v>1917</v>
      </c>
      <c r="M863">
        <v>167675</v>
      </c>
      <c r="N863">
        <v>167703</v>
      </c>
      <c r="O863" s="303">
        <f t="shared" si="161"/>
        <v>28</v>
      </c>
    </row>
    <row r="864" spans="1:15" x14ac:dyDescent="0.2">
      <c r="A864" s="244">
        <v>5427</v>
      </c>
      <c r="B864" s="258">
        <v>8.5399999999999991</v>
      </c>
      <c r="C864" s="258">
        <v>23.41</v>
      </c>
      <c r="D864">
        <f t="shared" si="159"/>
        <v>4</v>
      </c>
      <c r="E864">
        <f t="shared" si="160"/>
        <v>2023</v>
      </c>
      <c r="F864" s="256">
        <v>45034</v>
      </c>
      <c r="G864" t="s">
        <v>386</v>
      </c>
      <c r="H864" t="s">
        <v>1338</v>
      </c>
      <c r="I864" t="s">
        <v>1079</v>
      </c>
      <c r="J864" t="s">
        <v>916</v>
      </c>
      <c r="K864" t="s">
        <v>1918</v>
      </c>
      <c r="L864" t="s">
        <v>682</v>
      </c>
      <c r="M864">
        <v>311780</v>
      </c>
      <c r="N864">
        <v>311797</v>
      </c>
      <c r="O864" s="303">
        <f t="shared" si="161"/>
        <v>17</v>
      </c>
    </row>
    <row r="865" spans="1:15" x14ac:dyDescent="0.2">
      <c r="A865" s="244" t="s">
        <v>413</v>
      </c>
      <c r="B865" s="258">
        <v>0</v>
      </c>
      <c r="C865" s="258">
        <v>0</v>
      </c>
      <c r="D865">
        <f t="shared" si="159"/>
        <v>4</v>
      </c>
      <c r="E865">
        <f t="shared" si="160"/>
        <v>2023</v>
      </c>
      <c r="F865" s="256">
        <v>45035</v>
      </c>
      <c r="G865" t="s">
        <v>386</v>
      </c>
      <c r="H865" t="s">
        <v>387</v>
      </c>
      <c r="I865" t="s">
        <v>1909</v>
      </c>
      <c r="J865" t="s">
        <v>916</v>
      </c>
      <c r="K865" t="s">
        <v>1919</v>
      </c>
      <c r="L865" t="s">
        <v>1920</v>
      </c>
      <c r="M865">
        <v>167703</v>
      </c>
      <c r="N865">
        <v>167834</v>
      </c>
      <c r="O865" s="303">
        <f t="shared" si="161"/>
        <v>131</v>
      </c>
    </row>
    <row r="866" spans="1:15" x14ac:dyDescent="0.2">
      <c r="A866" s="244" t="s">
        <v>413</v>
      </c>
      <c r="B866" s="258">
        <v>0</v>
      </c>
      <c r="C866" s="258">
        <v>0</v>
      </c>
      <c r="D866">
        <f t="shared" si="159"/>
        <v>4</v>
      </c>
      <c r="E866">
        <f t="shared" si="160"/>
        <v>2023</v>
      </c>
      <c r="F866" s="256">
        <v>45035</v>
      </c>
      <c r="G866" t="s">
        <v>386</v>
      </c>
      <c r="H866" t="s">
        <v>1092</v>
      </c>
      <c r="I866" t="s">
        <v>915</v>
      </c>
      <c r="J866" t="s">
        <v>916</v>
      </c>
      <c r="K866" t="s">
        <v>1921</v>
      </c>
      <c r="L866" t="s">
        <v>1738</v>
      </c>
      <c r="M866">
        <v>420206</v>
      </c>
      <c r="N866">
        <v>420230</v>
      </c>
      <c r="O866" s="303">
        <f t="shared" si="161"/>
        <v>24</v>
      </c>
    </row>
    <row r="867" spans="1:15" x14ac:dyDescent="0.2">
      <c r="A867" s="244">
        <v>5424</v>
      </c>
      <c r="B867">
        <v>85.43</v>
      </c>
      <c r="C867" s="257">
        <v>23.41</v>
      </c>
      <c r="D867">
        <f t="shared" si="159"/>
        <v>4</v>
      </c>
      <c r="E867">
        <f t="shared" si="160"/>
        <v>2023</v>
      </c>
      <c r="F867" s="256">
        <v>45035</v>
      </c>
      <c r="G867" t="s">
        <v>386</v>
      </c>
      <c r="H867" t="s">
        <v>1082</v>
      </c>
      <c r="I867" t="s">
        <v>1552</v>
      </c>
      <c r="J867" t="s">
        <v>1085</v>
      </c>
      <c r="K867" t="s">
        <v>1922</v>
      </c>
      <c r="L867" t="s">
        <v>1737</v>
      </c>
      <c r="M867">
        <v>349896</v>
      </c>
      <c r="N867">
        <v>350044</v>
      </c>
      <c r="O867" s="303">
        <f t="shared" si="161"/>
        <v>148</v>
      </c>
    </row>
    <row r="868" spans="1:15" x14ac:dyDescent="0.2">
      <c r="A868" s="244">
        <v>5428</v>
      </c>
      <c r="B868">
        <v>21.72</v>
      </c>
      <c r="C868">
        <v>23.04</v>
      </c>
      <c r="D868">
        <f t="shared" si="159"/>
        <v>4</v>
      </c>
      <c r="E868">
        <f t="shared" si="160"/>
        <v>2023</v>
      </c>
      <c r="F868" s="256">
        <v>45035</v>
      </c>
      <c r="G868" t="s">
        <v>386</v>
      </c>
      <c r="H868" t="s">
        <v>1454</v>
      </c>
      <c r="I868" t="s">
        <v>985</v>
      </c>
      <c r="J868" t="s">
        <v>986</v>
      </c>
      <c r="K868" t="s">
        <v>1923</v>
      </c>
      <c r="L868" t="s">
        <v>1916</v>
      </c>
      <c r="M868">
        <v>16397</v>
      </c>
      <c r="N868" s="262"/>
      <c r="O868" s="303">
        <f t="shared" si="161"/>
        <v>-16397</v>
      </c>
    </row>
    <row r="869" spans="1:15" x14ac:dyDescent="0.2">
      <c r="A869" s="244" t="s">
        <v>413</v>
      </c>
      <c r="B869" s="258">
        <v>0</v>
      </c>
      <c r="C869" s="258">
        <v>0</v>
      </c>
      <c r="D869">
        <f t="shared" si="159"/>
        <v>4</v>
      </c>
      <c r="E869">
        <f t="shared" si="160"/>
        <v>2023</v>
      </c>
      <c r="F869" s="256">
        <v>45035</v>
      </c>
      <c r="G869" t="s">
        <v>386</v>
      </c>
      <c r="H869" t="s">
        <v>455</v>
      </c>
      <c r="I869" t="s">
        <v>1753</v>
      </c>
      <c r="J869" t="s">
        <v>916</v>
      </c>
      <c r="K869" t="s">
        <v>1924</v>
      </c>
      <c r="L869" t="s">
        <v>1925</v>
      </c>
      <c r="M869">
        <v>359339</v>
      </c>
      <c r="N869">
        <v>359366</v>
      </c>
      <c r="O869" s="303">
        <f t="shared" si="161"/>
        <v>27</v>
      </c>
    </row>
    <row r="870" spans="1:15" x14ac:dyDescent="0.2">
      <c r="A870" s="244" t="s">
        <v>413</v>
      </c>
      <c r="B870" s="258">
        <v>0</v>
      </c>
      <c r="C870" s="258">
        <v>0</v>
      </c>
      <c r="D870">
        <f t="shared" si="159"/>
        <v>4</v>
      </c>
      <c r="E870">
        <f t="shared" si="160"/>
        <v>2023</v>
      </c>
      <c r="F870" s="256">
        <v>45036</v>
      </c>
      <c r="G870" t="s">
        <v>386</v>
      </c>
      <c r="H870" t="s">
        <v>1082</v>
      </c>
      <c r="I870" t="s">
        <v>1216</v>
      </c>
      <c r="J870" t="s">
        <v>1085</v>
      </c>
      <c r="K870" t="s">
        <v>1926</v>
      </c>
      <c r="L870" t="s">
        <v>1737</v>
      </c>
      <c r="M870">
        <v>350044</v>
      </c>
      <c r="N870">
        <v>350177</v>
      </c>
      <c r="O870" s="303">
        <f t="shared" si="161"/>
        <v>133</v>
      </c>
    </row>
    <row r="871" spans="1:15" x14ac:dyDescent="0.2">
      <c r="A871" s="244" t="s">
        <v>413</v>
      </c>
      <c r="B871" s="258">
        <v>0</v>
      </c>
      <c r="C871" s="258">
        <v>0</v>
      </c>
      <c r="D871">
        <f t="shared" si="159"/>
        <v>4</v>
      </c>
      <c r="E871">
        <f t="shared" si="160"/>
        <v>2023</v>
      </c>
      <c r="F871" s="256">
        <v>45036</v>
      </c>
      <c r="G871" t="s">
        <v>386</v>
      </c>
      <c r="H871" t="s">
        <v>387</v>
      </c>
      <c r="I871" t="s">
        <v>1753</v>
      </c>
      <c r="J871" t="s">
        <v>916</v>
      </c>
      <c r="K871" t="s">
        <v>1344</v>
      </c>
      <c r="L871" t="s">
        <v>1927</v>
      </c>
      <c r="M871">
        <v>167834</v>
      </c>
      <c r="N871">
        <v>167862</v>
      </c>
      <c r="O871" s="303">
        <f t="shared" si="161"/>
        <v>28</v>
      </c>
    </row>
    <row r="872" spans="1:15" x14ac:dyDescent="0.2">
      <c r="A872" s="244" t="s">
        <v>413</v>
      </c>
      <c r="B872" s="258">
        <v>0</v>
      </c>
      <c r="C872" s="258">
        <v>0</v>
      </c>
      <c r="D872">
        <f t="shared" si="159"/>
        <v>4</v>
      </c>
      <c r="E872">
        <f t="shared" si="160"/>
        <v>2023</v>
      </c>
      <c r="F872" s="256">
        <v>45036</v>
      </c>
      <c r="G872" t="s">
        <v>386</v>
      </c>
      <c r="H872" t="s">
        <v>1092</v>
      </c>
      <c r="I872" t="s">
        <v>1093</v>
      </c>
      <c r="J872" t="s">
        <v>916</v>
      </c>
      <c r="K872" t="s">
        <v>1928</v>
      </c>
      <c r="L872" t="s">
        <v>1929</v>
      </c>
      <c r="M872">
        <v>420230</v>
      </c>
      <c r="N872">
        <v>420258</v>
      </c>
      <c r="O872" s="303">
        <f t="shared" si="161"/>
        <v>28</v>
      </c>
    </row>
    <row r="873" spans="1:15" x14ac:dyDescent="0.2">
      <c r="A873" s="244" t="s">
        <v>413</v>
      </c>
      <c r="B873" s="258">
        <v>0</v>
      </c>
      <c r="C873" s="258">
        <v>0</v>
      </c>
      <c r="D873">
        <f t="shared" si="159"/>
        <v>4</v>
      </c>
      <c r="E873">
        <f t="shared" si="160"/>
        <v>2023</v>
      </c>
      <c r="F873" s="256">
        <v>45037</v>
      </c>
      <c r="G873" t="s">
        <v>386</v>
      </c>
      <c r="H873" t="s">
        <v>1092</v>
      </c>
      <c r="I873" t="s">
        <v>1093</v>
      </c>
      <c r="J873" t="s">
        <v>916</v>
      </c>
      <c r="K873" t="s">
        <v>1930</v>
      </c>
      <c r="L873" t="s">
        <v>1722</v>
      </c>
      <c r="M873">
        <v>420258</v>
      </c>
      <c r="N873">
        <v>420281</v>
      </c>
      <c r="O873" s="303">
        <f t="shared" si="161"/>
        <v>23</v>
      </c>
    </row>
    <row r="874" spans="1:15" x14ac:dyDescent="0.2">
      <c r="A874" s="244">
        <v>5425</v>
      </c>
      <c r="B874">
        <v>12.81</v>
      </c>
      <c r="C874">
        <v>23.41</v>
      </c>
      <c r="D874">
        <f t="shared" si="159"/>
        <v>4</v>
      </c>
      <c r="E874">
        <f t="shared" si="160"/>
        <v>2023</v>
      </c>
      <c r="F874" s="256">
        <v>45037</v>
      </c>
      <c r="G874" t="s">
        <v>386</v>
      </c>
      <c r="H874" t="s">
        <v>1328</v>
      </c>
      <c r="I874" t="s">
        <v>621</v>
      </c>
      <c r="J874" t="s">
        <v>1085</v>
      </c>
      <c r="K874" t="s">
        <v>1931</v>
      </c>
      <c r="L874" t="s">
        <v>1855</v>
      </c>
      <c r="M874">
        <v>239569</v>
      </c>
      <c r="N874">
        <v>239706</v>
      </c>
      <c r="O874" s="303">
        <f t="shared" si="161"/>
        <v>137</v>
      </c>
    </row>
    <row r="875" spans="1:15" x14ac:dyDescent="0.2">
      <c r="A875" s="244">
        <v>5429</v>
      </c>
      <c r="B875" s="258">
        <v>101.09</v>
      </c>
      <c r="C875" s="258">
        <v>24.73</v>
      </c>
      <c r="D875">
        <f t="shared" si="159"/>
        <v>4</v>
      </c>
      <c r="E875">
        <f t="shared" si="160"/>
        <v>2023</v>
      </c>
      <c r="F875" s="256">
        <v>45037</v>
      </c>
      <c r="G875" t="s">
        <v>777</v>
      </c>
      <c r="H875" t="s">
        <v>1857</v>
      </c>
      <c r="I875" t="s">
        <v>779</v>
      </c>
      <c r="J875" t="s">
        <v>1932</v>
      </c>
      <c r="K875" t="s">
        <v>1005</v>
      </c>
      <c r="L875" t="s">
        <v>1933</v>
      </c>
      <c r="O875" s="303">
        <f t="shared" si="161"/>
        <v>0</v>
      </c>
    </row>
    <row r="876" spans="1:15" x14ac:dyDescent="0.2">
      <c r="A876" s="244" t="s">
        <v>413</v>
      </c>
      <c r="B876" s="258">
        <v>0</v>
      </c>
      <c r="C876" s="258">
        <v>0</v>
      </c>
      <c r="D876">
        <f t="shared" si="159"/>
        <v>4</v>
      </c>
      <c r="E876">
        <f t="shared" si="160"/>
        <v>2023</v>
      </c>
      <c r="F876" s="256">
        <v>45037</v>
      </c>
      <c r="G876" t="s">
        <v>386</v>
      </c>
      <c r="H876" t="s">
        <v>1338</v>
      </c>
      <c r="I876" t="s">
        <v>1079</v>
      </c>
      <c r="J876" t="s">
        <v>916</v>
      </c>
      <c r="K876" t="s">
        <v>844</v>
      </c>
      <c r="L876" t="s">
        <v>682</v>
      </c>
      <c r="M876">
        <v>311797</v>
      </c>
      <c r="N876">
        <v>311809</v>
      </c>
      <c r="O876" s="303">
        <f t="shared" si="161"/>
        <v>12</v>
      </c>
    </row>
    <row r="877" spans="1:15" x14ac:dyDescent="0.2">
      <c r="A877" s="244">
        <v>5431</v>
      </c>
      <c r="B877" s="258">
        <v>12.81</v>
      </c>
      <c r="C877" s="258">
        <v>23.41</v>
      </c>
      <c r="D877">
        <f t="shared" si="159"/>
        <v>4</v>
      </c>
      <c r="E877">
        <f t="shared" si="160"/>
        <v>2023</v>
      </c>
      <c r="F877" s="256">
        <v>45040</v>
      </c>
      <c r="G877" t="s">
        <v>386</v>
      </c>
      <c r="H877" t="s">
        <v>1092</v>
      </c>
      <c r="I877" t="s">
        <v>915</v>
      </c>
      <c r="J877" t="s">
        <v>916</v>
      </c>
      <c r="K877" t="s">
        <v>1934</v>
      </c>
      <c r="L877" t="s">
        <v>1738</v>
      </c>
      <c r="M877">
        <v>420281</v>
      </c>
      <c r="N877">
        <v>420305</v>
      </c>
      <c r="O877" s="303">
        <f t="shared" si="161"/>
        <v>24</v>
      </c>
    </row>
    <row r="878" spans="1:15" x14ac:dyDescent="0.2">
      <c r="A878" s="244" t="s">
        <v>413</v>
      </c>
      <c r="B878" s="258">
        <v>0</v>
      </c>
      <c r="C878" s="258">
        <v>0</v>
      </c>
      <c r="D878">
        <f t="shared" si="159"/>
        <v>4</v>
      </c>
      <c r="E878">
        <f t="shared" si="160"/>
        <v>2023</v>
      </c>
      <c r="F878" s="256">
        <v>45040</v>
      </c>
      <c r="G878" t="s">
        <v>386</v>
      </c>
      <c r="H878" t="s">
        <v>1328</v>
      </c>
      <c r="I878" t="s">
        <v>1839</v>
      </c>
      <c r="J878" t="s">
        <v>1935</v>
      </c>
      <c r="K878" t="s">
        <v>780</v>
      </c>
      <c r="L878" t="s">
        <v>1936</v>
      </c>
      <c r="M878">
        <v>239706</v>
      </c>
      <c r="N878">
        <v>239712</v>
      </c>
      <c r="O878" s="303">
        <f t="shared" si="161"/>
        <v>6</v>
      </c>
    </row>
    <row r="879" spans="1:15" x14ac:dyDescent="0.2">
      <c r="A879" s="244" t="s">
        <v>413</v>
      </c>
      <c r="B879" s="258">
        <v>0</v>
      </c>
      <c r="C879" s="258">
        <v>0</v>
      </c>
      <c r="D879">
        <f t="shared" si="159"/>
        <v>4</v>
      </c>
      <c r="E879">
        <f t="shared" si="160"/>
        <v>2023</v>
      </c>
      <c r="F879" s="256">
        <v>45040</v>
      </c>
      <c r="G879" t="s">
        <v>386</v>
      </c>
      <c r="H879" t="s">
        <v>1082</v>
      </c>
      <c r="I879" t="s">
        <v>1763</v>
      </c>
      <c r="J879" t="s">
        <v>1085</v>
      </c>
      <c r="K879" t="s">
        <v>804</v>
      </c>
      <c r="L879" t="s">
        <v>1737</v>
      </c>
      <c r="M879">
        <v>350177</v>
      </c>
      <c r="N879">
        <v>350310</v>
      </c>
      <c r="O879" s="303">
        <f t="shared" si="161"/>
        <v>133</v>
      </c>
    </row>
    <row r="880" spans="1:15" x14ac:dyDescent="0.2">
      <c r="A880" s="244">
        <v>5430</v>
      </c>
      <c r="B880">
        <v>17.079999999999998</v>
      </c>
      <c r="C880">
        <v>23.41</v>
      </c>
      <c r="D880">
        <f t="shared" si="159"/>
        <v>4</v>
      </c>
      <c r="E880">
        <f t="shared" si="160"/>
        <v>2023</v>
      </c>
      <c r="F880" s="256">
        <v>45041</v>
      </c>
      <c r="G880" t="s">
        <v>386</v>
      </c>
      <c r="H880" t="s">
        <v>1328</v>
      </c>
      <c r="I880" t="s">
        <v>767</v>
      </c>
      <c r="J880" t="s">
        <v>1937</v>
      </c>
      <c r="K880" t="s">
        <v>830</v>
      </c>
      <c r="L880" t="s">
        <v>1938</v>
      </c>
      <c r="M880">
        <v>239712</v>
      </c>
      <c r="N880">
        <v>239773</v>
      </c>
      <c r="O880" s="303">
        <f t="shared" si="161"/>
        <v>61</v>
      </c>
    </row>
    <row r="881" spans="1:15" x14ac:dyDescent="0.2">
      <c r="A881" s="244" t="s">
        <v>413</v>
      </c>
      <c r="B881" s="258">
        <v>0</v>
      </c>
      <c r="C881" s="258">
        <v>0</v>
      </c>
      <c r="D881">
        <f t="shared" si="159"/>
        <v>4</v>
      </c>
      <c r="E881">
        <f t="shared" si="160"/>
        <v>2023</v>
      </c>
      <c r="F881" s="256">
        <v>45041</v>
      </c>
      <c r="G881" t="s">
        <v>386</v>
      </c>
      <c r="H881" t="s">
        <v>1082</v>
      </c>
      <c r="I881" t="s">
        <v>1216</v>
      </c>
      <c r="J881" t="s">
        <v>1085</v>
      </c>
      <c r="K881" t="s">
        <v>810</v>
      </c>
      <c r="L881" t="s">
        <v>1737</v>
      </c>
      <c r="M881">
        <v>350310</v>
      </c>
      <c r="N881">
        <v>350443</v>
      </c>
      <c r="O881" s="303">
        <f t="shared" si="161"/>
        <v>133</v>
      </c>
    </row>
    <row r="882" spans="1:15" x14ac:dyDescent="0.2">
      <c r="A882" s="244">
        <v>5432</v>
      </c>
      <c r="B882">
        <v>21.35</v>
      </c>
      <c r="C882">
        <v>23.41</v>
      </c>
      <c r="D882">
        <f t="shared" si="159"/>
        <v>4</v>
      </c>
      <c r="E882">
        <f t="shared" si="160"/>
        <v>2023</v>
      </c>
      <c r="F882" s="256">
        <v>45041</v>
      </c>
      <c r="G882" t="s">
        <v>386</v>
      </c>
      <c r="H882" t="s">
        <v>1454</v>
      </c>
      <c r="I882" t="s">
        <v>1939</v>
      </c>
      <c r="J882" t="s">
        <v>1907</v>
      </c>
      <c r="K882" t="s">
        <v>1940</v>
      </c>
      <c r="L882" t="s">
        <v>1941</v>
      </c>
      <c r="M882">
        <v>16718</v>
      </c>
      <c r="N882">
        <v>17050</v>
      </c>
      <c r="O882" s="303">
        <f t="shared" si="161"/>
        <v>332</v>
      </c>
    </row>
    <row r="883" spans="1:15" x14ac:dyDescent="0.2">
      <c r="A883" s="244" t="s">
        <v>413</v>
      </c>
      <c r="B883" s="258">
        <v>0</v>
      </c>
      <c r="C883" s="258">
        <v>0</v>
      </c>
      <c r="D883">
        <f t="shared" ref="D883:D946" si="162">MONTH(F883)</f>
        <v>4</v>
      </c>
      <c r="E883">
        <f t="shared" ref="E883:E946" si="163">YEAR(F883)</f>
        <v>2023</v>
      </c>
      <c r="F883" s="256">
        <v>45041</v>
      </c>
      <c r="G883" t="s">
        <v>386</v>
      </c>
      <c r="H883" t="s">
        <v>455</v>
      </c>
      <c r="I883" t="s">
        <v>1093</v>
      </c>
      <c r="J883" t="s">
        <v>916</v>
      </c>
      <c r="K883" t="s">
        <v>1942</v>
      </c>
      <c r="L883" t="s">
        <v>1929</v>
      </c>
      <c r="M883">
        <v>359366</v>
      </c>
      <c r="N883">
        <v>359390</v>
      </c>
      <c r="O883" s="303">
        <f t="shared" si="161"/>
        <v>24</v>
      </c>
    </row>
    <row r="884" spans="1:15" x14ac:dyDescent="0.2">
      <c r="A884" s="244">
        <v>5433</v>
      </c>
      <c r="B884">
        <v>85.43</v>
      </c>
      <c r="C884">
        <v>23.41</v>
      </c>
      <c r="D884">
        <f t="shared" si="162"/>
        <v>4</v>
      </c>
      <c r="E884">
        <f t="shared" si="163"/>
        <v>2023</v>
      </c>
      <c r="F884" s="256">
        <v>45042</v>
      </c>
      <c r="G884" t="s">
        <v>386</v>
      </c>
      <c r="H884" t="s">
        <v>1082</v>
      </c>
      <c r="I884" t="s">
        <v>1552</v>
      </c>
      <c r="J884" t="s">
        <v>1085</v>
      </c>
      <c r="K884" t="s">
        <v>1943</v>
      </c>
      <c r="L884" t="s">
        <v>1737</v>
      </c>
      <c r="M884">
        <v>350443</v>
      </c>
      <c r="N884">
        <v>350594</v>
      </c>
      <c r="O884" s="303">
        <f t="shared" si="161"/>
        <v>151</v>
      </c>
    </row>
    <row r="885" spans="1:15" x14ac:dyDescent="0.2">
      <c r="A885" s="244">
        <v>5436</v>
      </c>
      <c r="B885">
        <v>8.5399999999999991</v>
      </c>
      <c r="C885">
        <v>23.41</v>
      </c>
      <c r="D885">
        <f t="shared" si="162"/>
        <v>4</v>
      </c>
      <c r="E885">
        <f t="shared" si="163"/>
        <v>2023</v>
      </c>
      <c r="F885" s="256">
        <v>45042</v>
      </c>
      <c r="G885" t="s">
        <v>386</v>
      </c>
      <c r="H885" t="s">
        <v>1092</v>
      </c>
      <c r="I885" t="s">
        <v>1944</v>
      </c>
      <c r="J885" t="s">
        <v>916</v>
      </c>
      <c r="K885" t="s">
        <v>1945</v>
      </c>
      <c r="L885" t="s">
        <v>1946</v>
      </c>
      <c r="M885">
        <v>420305</v>
      </c>
      <c r="N885">
        <v>420360</v>
      </c>
      <c r="O885" s="303">
        <f t="shared" si="161"/>
        <v>55</v>
      </c>
    </row>
    <row r="886" spans="1:15" x14ac:dyDescent="0.2">
      <c r="A886" s="244" t="s">
        <v>413</v>
      </c>
      <c r="B886" s="258">
        <v>0</v>
      </c>
      <c r="C886" s="258">
        <v>0</v>
      </c>
      <c r="D886">
        <f t="shared" si="162"/>
        <v>4</v>
      </c>
      <c r="E886">
        <f t="shared" si="163"/>
        <v>2023</v>
      </c>
      <c r="F886" s="256">
        <v>45042</v>
      </c>
      <c r="G886" t="s">
        <v>386</v>
      </c>
      <c r="H886" t="s">
        <v>1338</v>
      </c>
      <c r="I886" t="s">
        <v>1079</v>
      </c>
      <c r="J886" t="s">
        <v>916</v>
      </c>
      <c r="K886" t="s">
        <v>856</v>
      </c>
      <c r="L886" t="s">
        <v>682</v>
      </c>
      <c r="M886">
        <v>311809</v>
      </c>
      <c r="N886">
        <v>311815</v>
      </c>
      <c r="O886" s="303">
        <f t="shared" si="161"/>
        <v>6</v>
      </c>
    </row>
    <row r="887" spans="1:15" x14ac:dyDescent="0.2">
      <c r="A887" s="244" t="s">
        <v>413</v>
      </c>
      <c r="B887" s="258">
        <v>0</v>
      </c>
      <c r="C887" s="258">
        <v>0</v>
      </c>
      <c r="D887">
        <f t="shared" si="162"/>
        <v>4</v>
      </c>
      <c r="E887">
        <f t="shared" si="163"/>
        <v>2023</v>
      </c>
      <c r="F887" s="256">
        <v>45042</v>
      </c>
      <c r="G887" t="s">
        <v>386</v>
      </c>
      <c r="H887" t="s">
        <v>1328</v>
      </c>
      <c r="I887" t="s">
        <v>1947</v>
      </c>
      <c r="J887" t="s">
        <v>916</v>
      </c>
      <c r="K887" t="s">
        <v>1948</v>
      </c>
      <c r="L887" t="s">
        <v>1949</v>
      </c>
      <c r="M887">
        <v>239773</v>
      </c>
      <c r="N887">
        <v>239806</v>
      </c>
      <c r="O887" s="303">
        <f t="shared" si="161"/>
        <v>33</v>
      </c>
    </row>
    <row r="888" spans="1:15" x14ac:dyDescent="0.2">
      <c r="A888" s="244" t="s">
        <v>413</v>
      </c>
      <c r="B888" s="258">
        <v>0</v>
      </c>
      <c r="C888" s="258">
        <v>0</v>
      </c>
      <c r="D888">
        <f t="shared" si="162"/>
        <v>4</v>
      </c>
      <c r="E888">
        <f t="shared" si="163"/>
        <v>2023</v>
      </c>
      <c r="F888" s="256">
        <v>45043</v>
      </c>
      <c r="G888" t="s">
        <v>386</v>
      </c>
      <c r="H888" t="s">
        <v>1082</v>
      </c>
      <c r="I888" t="s">
        <v>1216</v>
      </c>
      <c r="J888" t="s">
        <v>1085</v>
      </c>
      <c r="K888" t="s">
        <v>1950</v>
      </c>
      <c r="L888" t="s">
        <v>1737</v>
      </c>
      <c r="M888">
        <v>350594</v>
      </c>
      <c r="N888">
        <v>350740</v>
      </c>
      <c r="O888" s="303">
        <f t="shared" si="161"/>
        <v>146</v>
      </c>
    </row>
    <row r="889" spans="1:15" x14ac:dyDescent="0.2">
      <c r="A889" s="244" t="s">
        <v>413</v>
      </c>
      <c r="B889" s="258">
        <v>0</v>
      </c>
      <c r="C889" s="258">
        <v>0</v>
      </c>
      <c r="D889">
        <f t="shared" si="162"/>
        <v>4</v>
      </c>
      <c r="E889">
        <f t="shared" si="163"/>
        <v>2023</v>
      </c>
      <c r="F889" s="256">
        <v>45043</v>
      </c>
      <c r="G889" t="s">
        <v>386</v>
      </c>
      <c r="H889" t="s">
        <v>1092</v>
      </c>
      <c r="I889" t="s">
        <v>915</v>
      </c>
      <c r="J889" t="s">
        <v>916</v>
      </c>
      <c r="K889" t="s">
        <v>1951</v>
      </c>
      <c r="L889" t="s">
        <v>1738</v>
      </c>
      <c r="M889">
        <v>420360</v>
      </c>
      <c r="N889">
        <v>420384</v>
      </c>
      <c r="O889" s="303">
        <f t="shared" si="161"/>
        <v>24</v>
      </c>
    </row>
    <row r="890" spans="1:15" x14ac:dyDescent="0.2">
      <c r="A890" s="244">
        <v>5434</v>
      </c>
      <c r="B890" s="258">
        <v>12.81</v>
      </c>
      <c r="C890" s="258">
        <v>23.41</v>
      </c>
      <c r="D890">
        <f t="shared" si="162"/>
        <v>4</v>
      </c>
      <c r="E890">
        <f t="shared" si="163"/>
        <v>2023</v>
      </c>
      <c r="F890" s="256">
        <v>45044</v>
      </c>
      <c r="G890" t="s">
        <v>386</v>
      </c>
      <c r="H890" t="s">
        <v>1328</v>
      </c>
      <c r="I890" t="s">
        <v>621</v>
      </c>
      <c r="J890" t="s">
        <v>1085</v>
      </c>
      <c r="K890" t="s">
        <v>1952</v>
      </c>
      <c r="L890" t="s">
        <v>1855</v>
      </c>
      <c r="M890">
        <v>239806</v>
      </c>
      <c r="N890">
        <v>239943</v>
      </c>
      <c r="O890" s="303">
        <f t="shared" si="161"/>
        <v>137</v>
      </c>
    </row>
    <row r="891" spans="1:15" x14ac:dyDescent="0.2">
      <c r="A891" s="244">
        <v>5438</v>
      </c>
      <c r="B891" s="258">
        <v>26.05</v>
      </c>
      <c r="C891" s="258">
        <v>23.04</v>
      </c>
      <c r="D891">
        <f t="shared" si="162"/>
        <v>4</v>
      </c>
      <c r="E891">
        <f t="shared" si="163"/>
        <v>2023</v>
      </c>
      <c r="F891" s="256">
        <v>45044</v>
      </c>
      <c r="G891" t="s">
        <v>386</v>
      </c>
      <c r="H891" t="s">
        <v>1454</v>
      </c>
      <c r="I891" t="s">
        <v>985</v>
      </c>
      <c r="J891" t="s">
        <v>1907</v>
      </c>
      <c r="K891" t="s">
        <v>1953</v>
      </c>
      <c r="L891" t="s">
        <v>1954</v>
      </c>
      <c r="M891">
        <v>17050</v>
      </c>
      <c r="N891">
        <v>17387</v>
      </c>
      <c r="O891" s="303">
        <f t="shared" si="161"/>
        <v>337</v>
      </c>
    </row>
    <row r="892" spans="1:15" x14ac:dyDescent="0.2">
      <c r="A892" s="244">
        <v>5439</v>
      </c>
      <c r="B892">
        <v>17.079999999999998</v>
      </c>
      <c r="C892">
        <v>23.41</v>
      </c>
      <c r="D892">
        <f t="shared" si="162"/>
        <v>4</v>
      </c>
      <c r="E892">
        <f t="shared" si="163"/>
        <v>2023</v>
      </c>
      <c r="F892" s="256">
        <v>45044</v>
      </c>
      <c r="G892" t="s">
        <v>386</v>
      </c>
      <c r="H892" t="s">
        <v>455</v>
      </c>
      <c r="I892" t="s">
        <v>1093</v>
      </c>
      <c r="J892" t="s">
        <v>916</v>
      </c>
      <c r="K892" t="s">
        <v>1955</v>
      </c>
      <c r="L892" t="s">
        <v>1929</v>
      </c>
      <c r="M892">
        <v>359390</v>
      </c>
      <c r="N892">
        <v>359425</v>
      </c>
      <c r="O892" s="303">
        <f t="shared" si="161"/>
        <v>35</v>
      </c>
    </row>
    <row r="893" spans="1:15" x14ac:dyDescent="0.2">
      <c r="A893" s="244" t="s">
        <v>413</v>
      </c>
      <c r="B893" s="258">
        <v>0</v>
      </c>
      <c r="C893" s="258">
        <v>0</v>
      </c>
      <c r="D893">
        <f t="shared" si="162"/>
        <v>4</v>
      </c>
      <c r="E893">
        <f t="shared" si="163"/>
        <v>2023</v>
      </c>
      <c r="F893" s="256">
        <v>45044</v>
      </c>
      <c r="G893" t="s">
        <v>386</v>
      </c>
      <c r="H893" t="s">
        <v>1338</v>
      </c>
      <c r="I893" t="s">
        <v>1079</v>
      </c>
      <c r="J893" t="s">
        <v>916</v>
      </c>
      <c r="K893" t="s">
        <v>883</v>
      </c>
      <c r="L893" t="s">
        <v>682</v>
      </c>
      <c r="M893">
        <v>311815</v>
      </c>
      <c r="N893">
        <v>311827</v>
      </c>
      <c r="O893" s="303">
        <f t="shared" si="161"/>
        <v>12</v>
      </c>
    </row>
    <row r="894" spans="1:15" x14ac:dyDescent="0.2">
      <c r="A894" s="244" t="s">
        <v>413</v>
      </c>
      <c r="B894" s="258">
        <v>0</v>
      </c>
      <c r="C894" s="258">
        <v>0</v>
      </c>
      <c r="D894">
        <f t="shared" si="162"/>
        <v>4</v>
      </c>
      <c r="E894">
        <f t="shared" si="163"/>
        <v>2023</v>
      </c>
      <c r="F894" s="256">
        <v>45044</v>
      </c>
      <c r="G894" t="s">
        <v>386</v>
      </c>
      <c r="H894" t="s">
        <v>455</v>
      </c>
      <c r="I894" t="s">
        <v>1956</v>
      </c>
      <c r="J894" t="s">
        <v>1957</v>
      </c>
      <c r="K894" t="s">
        <v>811</v>
      </c>
      <c r="L894" t="s">
        <v>1958</v>
      </c>
      <c r="M894">
        <v>359425</v>
      </c>
      <c r="N894">
        <v>359446</v>
      </c>
      <c r="O894" s="303">
        <f t="shared" si="161"/>
        <v>21</v>
      </c>
    </row>
    <row r="895" spans="1:15" x14ac:dyDescent="0.2">
      <c r="A895" s="244" t="s">
        <v>413</v>
      </c>
      <c r="B895" s="258">
        <v>0</v>
      </c>
      <c r="C895" s="258">
        <v>0</v>
      </c>
      <c r="D895">
        <f t="shared" si="162"/>
        <v>4</v>
      </c>
      <c r="E895">
        <f t="shared" si="163"/>
        <v>2023</v>
      </c>
      <c r="F895" s="256">
        <v>45045</v>
      </c>
      <c r="G895" t="s">
        <v>386</v>
      </c>
      <c r="H895" t="s">
        <v>387</v>
      </c>
      <c r="I895" t="s">
        <v>1798</v>
      </c>
      <c r="J895" t="s">
        <v>916</v>
      </c>
      <c r="K895" t="s">
        <v>1959</v>
      </c>
      <c r="L895" t="s">
        <v>1960</v>
      </c>
      <c r="M895">
        <v>167862</v>
      </c>
      <c r="N895">
        <v>167881</v>
      </c>
      <c r="O895" s="303">
        <f t="shared" si="161"/>
        <v>19</v>
      </c>
    </row>
    <row r="896" spans="1:15" x14ac:dyDescent="0.2">
      <c r="A896" s="244" t="s">
        <v>413</v>
      </c>
      <c r="B896" s="258">
        <v>0</v>
      </c>
      <c r="C896" s="258">
        <v>0</v>
      </c>
      <c r="D896">
        <f t="shared" si="162"/>
        <v>5</v>
      </c>
      <c r="E896">
        <f t="shared" si="163"/>
        <v>2023</v>
      </c>
      <c r="F896" s="256">
        <v>45048</v>
      </c>
      <c r="G896" t="s">
        <v>386</v>
      </c>
      <c r="H896" t="s">
        <v>1082</v>
      </c>
      <c r="I896" t="s">
        <v>1748</v>
      </c>
      <c r="J896" t="s">
        <v>1085</v>
      </c>
      <c r="K896" t="s">
        <v>1961</v>
      </c>
      <c r="L896" t="s">
        <v>1737</v>
      </c>
      <c r="M896">
        <v>350740</v>
      </c>
      <c r="N896">
        <v>350873</v>
      </c>
      <c r="O896" s="303">
        <f t="shared" si="161"/>
        <v>133</v>
      </c>
    </row>
    <row r="897" spans="1:15" x14ac:dyDescent="0.2">
      <c r="A897" s="244" t="s">
        <v>413</v>
      </c>
      <c r="B897" s="258">
        <v>0</v>
      </c>
      <c r="C897" s="258">
        <v>0</v>
      </c>
      <c r="D897">
        <f t="shared" si="162"/>
        <v>5</v>
      </c>
      <c r="E897">
        <f t="shared" si="163"/>
        <v>2023</v>
      </c>
      <c r="F897" s="256">
        <v>45048</v>
      </c>
      <c r="G897" t="s">
        <v>386</v>
      </c>
      <c r="H897" t="s">
        <v>455</v>
      </c>
      <c r="I897" t="s">
        <v>1093</v>
      </c>
      <c r="J897" t="s">
        <v>1188</v>
      </c>
      <c r="K897" t="s">
        <v>1962</v>
      </c>
      <c r="L897" t="s">
        <v>1722</v>
      </c>
      <c r="M897">
        <v>359446</v>
      </c>
      <c r="N897">
        <v>359469</v>
      </c>
      <c r="O897" s="303">
        <f t="shared" si="161"/>
        <v>23</v>
      </c>
    </row>
    <row r="898" spans="1:15" x14ac:dyDescent="0.2">
      <c r="A898" s="244">
        <v>5441</v>
      </c>
      <c r="B898">
        <v>26.05</v>
      </c>
      <c r="C898">
        <v>23.04</v>
      </c>
      <c r="D898">
        <f t="shared" si="162"/>
        <v>5</v>
      </c>
      <c r="E898">
        <f t="shared" si="163"/>
        <v>2023</v>
      </c>
      <c r="F898" s="256">
        <v>45048</v>
      </c>
      <c r="G898" t="s">
        <v>386</v>
      </c>
      <c r="H898" t="s">
        <v>1454</v>
      </c>
      <c r="I898" t="s">
        <v>1723</v>
      </c>
      <c r="J898" t="s">
        <v>970</v>
      </c>
      <c r="K898" t="s">
        <v>1963</v>
      </c>
      <c r="L898" t="s">
        <v>1964</v>
      </c>
      <c r="M898">
        <v>17387</v>
      </c>
      <c r="N898">
        <v>17703</v>
      </c>
      <c r="O898" s="303">
        <f t="shared" si="161"/>
        <v>316</v>
      </c>
    </row>
    <row r="899" spans="1:15" x14ac:dyDescent="0.2">
      <c r="A899" s="244" t="s">
        <v>413</v>
      </c>
      <c r="B899" s="258">
        <v>0</v>
      </c>
      <c r="C899" s="258">
        <v>0</v>
      </c>
      <c r="D899">
        <f t="shared" si="162"/>
        <v>5</v>
      </c>
      <c r="E899">
        <f t="shared" si="163"/>
        <v>2023</v>
      </c>
      <c r="F899" s="256">
        <v>45049</v>
      </c>
      <c r="G899" t="s">
        <v>386</v>
      </c>
      <c r="H899" t="s">
        <v>1082</v>
      </c>
      <c r="I899" t="s">
        <v>1552</v>
      </c>
      <c r="J899" t="s">
        <v>1085</v>
      </c>
      <c r="K899" t="s">
        <v>1965</v>
      </c>
      <c r="L899" t="s">
        <v>1737</v>
      </c>
      <c r="M899">
        <v>350873</v>
      </c>
      <c r="N899">
        <v>351006</v>
      </c>
      <c r="O899" s="303">
        <f t="shared" si="161"/>
        <v>133</v>
      </c>
    </row>
    <row r="900" spans="1:15" x14ac:dyDescent="0.2">
      <c r="A900" s="244">
        <v>5443</v>
      </c>
      <c r="B900">
        <v>8.5399999999999991</v>
      </c>
      <c r="C900">
        <v>23.41</v>
      </c>
      <c r="D900">
        <f t="shared" si="162"/>
        <v>5</v>
      </c>
      <c r="E900">
        <f t="shared" si="163"/>
        <v>2023</v>
      </c>
      <c r="F900" s="256">
        <v>45049</v>
      </c>
      <c r="G900" t="s">
        <v>386</v>
      </c>
      <c r="H900" t="s">
        <v>1328</v>
      </c>
      <c r="I900" t="s">
        <v>1763</v>
      </c>
      <c r="J900" t="s">
        <v>1966</v>
      </c>
      <c r="K900" t="s">
        <v>1967</v>
      </c>
      <c r="L900" t="s">
        <v>1968</v>
      </c>
      <c r="M900">
        <v>239943</v>
      </c>
      <c r="N900">
        <v>240033</v>
      </c>
      <c r="O900" s="303">
        <f t="shared" si="161"/>
        <v>90</v>
      </c>
    </row>
    <row r="901" spans="1:15" x14ac:dyDescent="0.2">
      <c r="A901" s="244">
        <v>5442</v>
      </c>
      <c r="B901">
        <v>92.81</v>
      </c>
      <c r="C901">
        <v>24.84</v>
      </c>
      <c r="D901">
        <f t="shared" si="162"/>
        <v>5</v>
      </c>
      <c r="E901">
        <f t="shared" si="163"/>
        <v>2023</v>
      </c>
      <c r="F901" s="256">
        <v>45050</v>
      </c>
      <c r="G901" t="s">
        <v>777</v>
      </c>
      <c r="H901" t="s">
        <v>1857</v>
      </c>
      <c r="I901" t="s">
        <v>779</v>
      </c>
      <c r="J901" t="s">
        <v>970</v>
      </c>
      <c r="K901" t="s">
        <v>1969</v>
      </c>
      <c r="L901" t="s">
        <v>1970</v>
      </c>
      <c r="M901" s="262"/>
      <c r="N901" s="262"/>
      <c r="O901" s="308"/>
    </row>
    <row r="902" spans="1:15" x14ac:dyDescent="0.2">
      <c r="A902" s="244">
        <v>5440</v>
      </c>
      <c r="B902">
        <v>81.58</v>
      </c>
      <c r="C902">
        <v>23.41</v>
      </c>
      <c r="D902">
        <f t="shared" si="162"/>
        <v>5</v>
      </c>
      <c r="E902">
        <f t="shared" si="163"/>
        <v>2023</v>
      </c>
      <c r="F902" s="256">
        <v>45050</v>
      </c>
      <c r="G902" t="s">
        <v>386</v>
      </c>
      <c r="H902" t="s">
        <v>1082</v>
      </c>
      <c r="I902" t="s">
        <v>1971</v>
      </c>
      <c r="J902" t="s">
        <v>970</v>
      </c>
      <c r="K902" t="s">
        <v>1972</v>
      </c>
      <c r="L902" t="s">
        <v>1973</v>
      </c>
      <c r="M902">
        <v>351006</v>
      </c>
      <c r="N902">
        <v>351310</v>
      </c>
      <c r="O902" s="303">
        <f t="shared" si="161"/>
        <v>304</v>
      </c>
    </row>
    <row r="903" spans="1:15" x14ac:dyDescent="0.2">
      <c r="A903" s="244" t="s">
        <v>413</v>
      </c>
      <c r="B903" s="258">
        <v>0</v>
      </c>
      <c r="C903" s="258">
        <v>0</v>
      </c>
      <c r="D903">
        <f t="shared" si="162"/>
        <v>5</v>
      </c>
      <c r="E903">
        <f t="shared" si="163"/>
        <v>2023</v>
      </c>
      <c r="F903" s="256">
        <v>45050</v>
      </c>
      <c r="G903" t="s">
        <v>386</v>
      </c>
      <c r="H903" t="s">
        <v>387</v>
      </c>
      <c r="I903" t="s">
        <v>1216</v>
      </c>
      <c r="J903" t="s">
        <v>1085</v>
      </c>
      <c r="K903" t="s">
        <v>852</v>
      </c>
      <c r="L903" t="s">
        <v>1737</v>
      </c>
      <c r="M903">
        <v>167881</v>
      </c>
      <c r="N903">
        <v>168009</v>
      </c>
      <c r="O903" s="303">
        <f t="shared" si="161"/>
        <v>128</v>
      </c>
    </row>
    <row r="904" spans="1:15" x14ac:dyDescent="0.2">
      <c r="A904" s="244" t="s">
        <v>413</v>
      </c>
      <c r="B904" s="258">
        <v>0</v>
      </c>
      <c r="C904" s="258">
        <v>0</v>
      </c>
      <c r="D904">
        <f t="shared" si="162"/>
        <v>5</v>
      </c>
      <c r="E904">
        <f t="shared" si="163"/>
        <v>2023</v>
      </c>
      <c r="F904" s="256">
        <v>45050</v>
      </c>
      <c r="G904" t="s">
        <v>386</v>
      </c>
      <c r="H904" t="s">
        <v>455</v>
      </c>
      <c r="I904" t="s">
        <v>1093</v>
      </c>
      <c r="J904" t="s">
        <v>1188</v>
      </c>
      <c r="K904" t="s">
        <v>885</v>
      </c>
      <c r="L904" t="s">
        <v>1722</v>
      </c>
      <c r="M904">
        <v>359469</v>
      </c>
      <c r="N904">
        <v>359496</v>
      </c>
      <c r="O904" s="303">
        <f t="shared" si="161"/>
        <v>27</v>
      </c>
    </row>
    <row r="905" spans="1:15" x14ac:dyDescent="0.2">
      <c r="A905" s="244" t="s">
        <v>413</v>
      </c>
      <c r="B905" s="258">
        <v>0</v>
      </c>
      <c r="C905" s="258">
        <v>0</v>
      </c>
      <c r="D905">
        <f t="shared" si="162"/>
        <v>5</v>
      </c>
      <c r="E905">
        <f t="shared" si="163"/>
        <v>2023</v>
      </c>
      <c r="F905" s="256">
        <v>45050</v>
      </c>
      <c r="G905" t="s">
        <v>386</v>
      </c>
      <c r="H905" t="s">
        <v>1092</v>
      </c>
      <c r="I905" t="s">
        <v>915</v>
      </c>
      <c r="J905" t="s">
        <v>1188</v>
      </c>
      <c r="K905" t="s">
        <v>1974</v>
      </c>
      <c r="L905" t="s">
        <v>1738</v>
      </c>
      <c r="M905">
        <v>420384</v>
      </c>
      <c r="N905">
        <v>420408</v>
      </c>
      <c r="O905" s="303">
        <f t="shared" si="161"/>
        <v>24</v>
      </c>
    </row>
    <row r="906" spans="1:15" x14ac:dyDescent="0.2">
      <c r="A906" s="244" t="s">
        <v>413</v>
      </c>
      <c r="B906" s="258">
        <v>0</v>
      </c>
      <c r="C906" s="258">
        <v>0</v>
      </c>
      <c r="D906">
        <f t="shared" si="162"/>
        <v>5</v>
      </c>
      <c r="E906">
        <f t="shared" si="163"/>
        <v>2023</v>
      </c>
      <c r="F906" s="256">
        <v>45050</v>
      </c>
      <c r="G906" t="s">
        <v>386</v>
      </c>
      <c r="H906" t="s">
        <v>1338</v>
      </c>
      <c r="I906" t="s">
        <v>1079</v>
      </c>
      <c r="J906" t="s">
        <v>1188</v>
      </c>
      <c r="K906" t="s">
        <v>904</v>
      </c>
      <c r="L906" t="s">
        <v>682</v>
      </c>
      <c r="M906">
        <v>311827</v>
      </c>
      <c r="N906">
        <v>311850</v>
      </c>
      <c r="O906" s="303">
        <f t="shared" si="161"/>
        <v>23</v>
      </c>
    </row>
    <row r="907" spans="1:15" x14ac:dyDescent="0.2">
      <c r="A907" s="244">
        <v>5448</v>
      </c>
      <c r="B907" s="258">
        <v>39.799999999999997</v>
      </c>
      <c r="C907" s="258">
        <v>23.41</v>
      </c>
      <c r="D907">
        <f t="shared" si="162"/>
        <v>5</v>
      </c>
      <c r="E907">
        <f t="shared" si="163"/>
        <v>2023</v>
      </c>
      <c r="F907" s="256">
        <v>45054</v>
      </c>
      <c r="G907" t="s">
        <v>386</v>
      </c>
      <c r="H907" t="s">
        <v>1082</v>
      </c>
      <c r="I907" t="s">
        <v>1975</v>
      </c>
      <c r="J907" t="s">
        <v>1976</v>
      </c>
      <c r="K907" t="s">
        <v>1977</v>
      </c>
      <c r="L907" t="s">
        <v>1978</v>
      </c>
      <c r="M907">
        <v>351310</v>
      </c>
      <c r="N907">
        <v>351891</v>
      </c>
      <c r="O907" s="303">
        <f t="shared" si="161"/>
        <v>581</v>
      </c>
    </row>
    <row r="908" spans="1:15" x14ac:dyDescent="0.2">
      <c r="A908" s="244">
        <v>5449</v>
      </c>
      <c r="B908" s="258">
        <v>12.81</v>
      </c>
      <c r="C908" s="258">
        <v>23.41</v>
      </c>
      <c r="D908">
        <f t="shared" si="162"/>
        <v>5</v>
      </c>
      <c r="E908">
        <f t="shared" si="163"/>
        <v>2023</v>
      </c>
      <c r="F908" s="256">
        <v>45054</v>
      </c>
      <c r="G908" t="s">
        <v>386</v>
      </c>
      <c r="H908" t="s">
        <v>455</v>
      </c>
      <c r="I908" t="s">
        <v>1979</v>
      </c>
      <c r="J908" t="s">
        <v>1668</v>
      </c>
      <c r="K908" t="s">
        <v>908</v>
      </c>
      <c r="L908" t="s">
        <v>1980</v>
      </c>
      <c r="M908">
        <v>359496</v>
      </c>
      <c r="N908">
        <v>359582</v>
      </c>
      <c r="O908" s="303">
        <f t="shared" si="161"/>
        <v>86</v>
      </c>
    </row>
    <row r="909" spans="1:15" x14ac:dyDescent="0.2">
      <c r="A909" s="244">
        <v>5446</v>
      </c>
      <c r="B909" s="258">
        <v>21.35</v>
      </c>
      <c r="C909" s="258">
        <v>23.41</v>
      </c>
      <c r="D909">
        <f t="shared" si="162"/>
        <v>5</v>
      </c>
      <c r="E909">
        <f t="shared" si="163"/>
        <v>2023</v>
      </c>
      <c r="F909" s="256">
        <v>45054</v>
      </c>
      <c r="G909" t="s">
        <v>386</v>
      </c>
      <c r="H909" t="s">
        <v>387</v>
      </c>
      <c r="I909" t="s">
        <v>1981</v>
      </c>
      <c r="J909" t="s">
        <v>1085</v>
      </c>
      <c r="K909" t="s">
        <v>1982</v>
      </c>
      <c r="L909" t="s">
        <v>1737</v>
      </c>
      <c r="M909">
        <v>168009</v>
      </c>
      <c r="N909">
        <v>168143</v>
      </c>
      <c r="O909" s="303">
        <f t="shared" si="161"/>
        <v>134</v>
      </c>
    </row>
    <row r="910" spans="1:15" x14ac:dyDescent="0.2">
      <c r="A910" s="244">
        <v>5447</v>
      </c>
      <c r="B910" s="258">
        <v>17.079999999999998</v>
      </c>
      <c r="C910" s="258">
        <v>23.41</v>
      </c>
      <c r="D910">
        <f t="shared" si="162"/>
        <v>5</v>
      </c>
      <c r="E910">
        <f t="shared" si="163"/>
        <v>2023</v>
      </c>
      <c r="F910" s="256">
        <v>45054</v>
      </c>
      <c r="G910" t="s">
        <v>386</v>
      </c>
      <c r="H910" t="s">
        <v>1328</v>
      </c>
      <c r="I910" t="s">
        <v>1763</v>
      </c>
      <c r="J910" t="s">
        <v>1085</v>
      </c>
      <c r="K910" t="s">
        <v>1983</v>
      </c>
      <c r="L910" t="s">
        <v>1737</v>
      </c>
      <c r="M910">
        <v>240033</v>
      </c>
      <c r="N910">
        <v>240171</v>
      </c>
      <c r="O910" s="303">
        <f t="shared" si="161"/>
        <v>138</v>
      </c>
    </row>
    <row r="911" spans="1:15" x14ac:dyDescent="0.2">
      <c r="A911" s="244">
        <v>5450</v>
      </c>
      <c r="B911" s="258">
        <v>8.5399999999999991</v>
      </c>
      <c r="C911" s="258">
        <v>23.41</v>
      </c>
      <c r="D911">
        <f t="shared" si="162"/>
        <v>5</v>
      </c>
      <c r="E911">
        <f t="shared" si="163"/>
        <v>2023</v>
      </c>
      <c r="F911" s="256">
        <v>45055</v>
      </c>
      <c r="G911" t="s">
        <v>386</v>
      </c>
      <c r="H911" t="s">
        <v>1338</v>
      </c>
      <c r="I911" t="s">
        <v>1079</v>
      </c>
      <c r="J911" t="s">
        <v>1188</v>
      </c>
      <c r="K911" t="s">
        <v>1984</v>
      </c>
      <c r="L911" t="s">
        <v>682</v>
      </c>
      <c r="M911">
        <v>311850</v>
      </c>
      <c r="N911">
        <v>311868</v>
      </c>
      <c r="O911" s="303">
        <f t="shared" si="161"/>
        <v>18</v>
      </c>
    </row>
    <row r="912" spans="1:15" x14ac:dyDescent="0.2">
      <c r="A912" s="244" t="s">
        <v>413</v>
      </c>
      <c r="B912" s="258">
        <v>0</v>
      </c>
      <c r="C912" s="258">
        <v>0</v>
      </c>
      <c r="D912">
        <f t="shared" si="162"/>
        <v>5</v>
      </c>
      <c r="E912">
        <f t="shared" si="163"/>
        <v>2023</v>
      </c>
      <c r="F912" s="256">
        <v>45055</v>
      </c>
      <c r="G912" t="s">
        <v>386</v>
      </c>
      <c r="H912" t="s">
        <v>1328</v>
      </c>
      <c r="I912" t="s">
        <v>1093</v>
      </c>
      <c r="J912" t="s">
        <v>1188</v>
      </c>
      <c r="K912" t="s">
        <v>910</v>
      </c>
      <c r="L912" t="s">
        <v>1929</v>
      </c>
      <c r="M912">
        <v>240171</v>
      </c>
      <c r="N912">
        <v>240197</v>
      </c>
      <c r="O912" s="303">
        <f t="shared" si="161"/>
        <v>26</v>
      </c>
    </row>
    <row r="913" spans="1:15" x14ac:dyDescent="0.2">
      <c r="A913" s="244">
        <v>5451</v>
      </c>
      <c r="B913" s="258">
        <v>17.079999999999998</v>
      </c>
      <c r="C913" s="258">
        <v>23.41</v>
      </c>
      <c r="D913">
        <f t="shared" si="162"/>
        <v>5</v>
      </c>
      <c r="E913">
        <f t="shared" si="163"/>
        <v>2023</v>
      </c>
      <c r="F913" s="256">
        <v>45057</v>
      </c>
      <c r="G913" t="s">
        <v>386</v>
      </c>
      <c r="H913" t="s">
        <v>1092</v>
      </c>
      <c r="I913" t="s">
        <v>915</v>
      </c>
      <c r="J913" t="s">
        <v>1188</v>
      </c>
      <c r="K913" t="s">
        <v>918</v>
      </c>
      <c r="L913" t="s">
        <v>1738</v>
      </c>
      <c r="M913">
        <v>420408</v>
      </c>
      <c r="N913">
        <v>420432</v>
      </c>
      <c r="O913" s="303">
        <f t="shared" si="161"/>
        <v>24</v>
      </c>
    </row>
    <row r="914" spans="1:15" x14ac:dyDescent="0.2">
      <c r="A914" s="244">
        <v>5454</v>
      </c>
      <c r="B914" s="258">
        <v>85.43</v>
      </c>
      <c r="C914" s="258">
        <v>23.41</v>
      </c>
      <c r="D914">
        <f t="shared" si="162"/>
        <v>5</v>
      </c>
      <c r="E914">
        <f t="shared" si="163"/>
        <v>2023</v>
      </c>
      <c r="F914" s="256">
        <v>45057</v>
      </c>
      <c r="G914" t="s">
        <v>386</v>
      </c>
      <c r="H914" t="s">
        <v>1082</v>
      </c>
      <c r="I914" t="s">
        <v>1216</v>
      </c>
      <c r="J914" t="s">
        <v>1085</v>
      </c>
      <c r="K914" t="s">
        <v>1985</v>
      </c>
      <c r="L914" t="s">
        <v>1737</v>
      </c>
      <c r="M914">
        <v>351891</v>
      </c>
      <c r="N914">
        <v>352036</v>
      </c>
      <c r="O914" s="303">
        <f t="shared" si="161"/>
        <v>145</v>
      </c>
    </row>
    <row r="915" spans="1:15" x14ac:dyDescent="0.2">
      <c r="A915" s="244">
        <v>5444</v>
      </c>
      <c r="B915" s="258">
        <v>26.05</v>
      </c>
      <c r="C915" s="258">
        <v>23.04</v>
      </c>
      <c r="D915">
        <f t="shared" si="162"/>
        <v>5</v>
      </c>
      <c r="E915">
        <f t="shared" si="163"/>
        <v>2023</v>
      </c>
      <c r="F915" s="256">
        <v>45057</v>
      </c>
      <c r="G915" t="s">
        <v>386</v>
      </c>
      <c r="H915" t="s">
        <v>1454</v>
      </c>
      <c r="I915" t="s">
        <v>1740</v>
      </c>
      <c r="J915" t="s">
        <v>970</v>
      </c>
      <c r="K915" t="s">
        <v>1029</v>
      </c>
      <c r="L915" t="s">
        <v>1986</v>
      </c>
      <c r="M915">
        <v>17703</v>
      </c>
      <c r="N915">
        <v>18002</v>
      </c>
      <c r="O915" s="303">
        <f t="shared" si="161"/>
        <v>299</v>
      </c>
    </row>
    <row r="916" spans="1:15" x14ac:dyDescent="0.2">
      <c r="A916" s="244">
        <v>5457</v>
      </c>
      <c r="B916" s="258">
        <v>8.5399999999999991</v>
      </c>
      <c r="C916" s="258">
        <v>23.41</v>
      </c>
      <c r="D916">
        <f t="shared" si="162"/>
        <v>5</v>
      </c>
      <c r="E916">
        <f t="shared" si="163"/>
        <v>2023</v>
      </c>
      <c r="F916" s="256">
        <v>45058</v>
      </c>
      <c r="G916" t="s">
        <v>386</v>
      </c>
      <c r="H916" t="s">
        <v>1338</v>
      </c>
      <c r="I916" t="s">
        <v>1079</v>
      </c>
      <c r="J916" t="s">
        <v>1188</v>
      </c>
      <c r="K916" t="s">
        <v>1987</v>
      </c>
      <c r="L916" t="s">
        <v>682</v>
      </c>
      <c r="M916">
        <v>311868</v>
      </c>
      <c r="N916">
        <v>311889</v>
      </c>
      <c r="O916" s="303">
        <f t="shared" si="161"/>
        <v>21</v>
      </c>
    </row>
    <row r="917" spans="1:15" x14ac:dyDescent="0.2">
      <c r="A917" s="244">
        <v>5453</v>
      </c>
      <c r="B917" s="258">
        <v>12.81</v>
      </c>
      <c r="C917" s="258">
        <v>23.41</v>
      </c>
      <c r="D917">
        <f t="shared" si="162"/>
        <v>5</v>
      </c>
      <c r="E917">
        <f t="shared" si="163"/>
        <v>2023</v>
      </c>
      <c r="F917" s="256">
        <v>45058</v>
      </c>
      <c r="G917" t="s">
        <v>386</v>
      </c>
      <c r="H917" t="s">
        <v>1328</v>
      </c>
      <c r="I917" t="s">
        <v>621</v>
      </c>
      <c r="J917" t="s">
        <v>1085</v>
      </c>
      <c r="K917" t="s">
        <v>1988</v>
      </c>
      <c r="L917" t="s">
        <v>1989</v>
      </c>
      <c r="M917">
        <v>240197</v>
      </c>
      <c r="N917">
        <v>240353</v>
      </c>
      <c r="O917" s="303">
        <f t="shared" si="161"/>
        <v>156</v>
      </c>
    </row>
    <row r="918" spans="1:15" x14ac:dyDescent="0.2">
      <c r="A918" s="244">
        <v>5452</v>
      </c>
      <c r="B918" s="258">
        <v>43.41</v>
      </c>
      <c r="C918" s="258">
        <v>23.04</v>
      </c>
      <c r="D918">
        <f t="shared" si="162"/>
        <v>5</v>
      </c>
      <c r="E918">
        <f t="shared" si="163"/>
        <v>2023</v>
      </c>
      <c r="F918" s="256">
        <v>45059</v>
      </c>
      <c r="G918" t="s">
        <v>386</v>
      </c>
      <c r="H918" t="s">
        <v>1082</v>
      </c>
      <c r="I918" t="s">
        <v>1990</v>
      </c>
      <c r="J918" t="s">
        <v>970</v>
      </c>
      <c r="K918" t="s">
        <v>1991</v>
      </c>
      <c r="L918" t="s">
        <v>1992</v>
      </c>
      <c r="M918">
        <v>352036</v>
      </c>
      <c r="N918">
        <v>352363</v>
      </c>
      <c r="O918" s="303">
        <f t="shared" si="161"/>
        <v>327</v>
      </c>
    </row>
    <row r="919" spans="1:15" x14ac:dyDescent="0.2">
      <c r="A919" s="244">
        <v>5458</v>
      </c>
      <c r="B919" s="258">
        <v>12.81</v>
      </c>
      <c r="C919" s="258">
        <v>23.41</v>
      </c>
      <c r="D919">
        <f t="shared" si="162"/>
        <v>5</v>
      </c>
      <c r="E919">
        <f t="shared" si="163"/>
        <v>2023</v>
      </c>
      <c r="F919" s="256">
        <v>45062</v>
      </c>
      <c r="G919" t="s">
        <v>386</v>
      </c>
      <c r="H919" t="s">
        <v>1092</v>
      </c>
      <c r="I919" t="s">
        <v>1093</v>
      </c>
      <c r="J919" t="s">
        <v>1188</v>
      </c>
      <c r="K919" t="s">
        <v>1993</v>
      </c>
      <c r="L919" t="s">
        <v>1929</v>
      </c>
      <c r="M919">
        <v>420432</v>
      </c>
      <c r="N919">
        <v>420457</v>
      </c>
      <c r="O919" s="303">
        <f t="shared" si="161"/>
        <v>25</v>
      </c>
    </row>
    <row r="920" spans="1:15" x14ac:dyDescent="0.2">
      <c r="A920" s="244" t="s">
        <v>413</v>
      </c>
      <c r="B920" s="258">
        <v>0</v>
      </c>
      <c r="C920" s="258">
        <v>0</v>
      </c>
      <c r="D920">
        <f t="shared" si="162"/>
        <v>5</v>
      </c>
      <c r="E920">
        <f t="shared" si="163"/>
        <v>2023</v>
      </c>
      <c r="F920" s="256">
        <v>45063</v>
      </c>
      <c r="G920" t="s">
        <v>386</v>
      </c>
      <c r="H920" t="s">
        <v>1092</v>
      </c>
      <c r="I920" t="s">
        <v>915</v>
      </c>
      <c r="J920" t="s">
        <v>1188</v>
      </c>
      <c r="K920" t="s">
        <v>1994</v>
      </c>
      <c r="L920" t="s">
        <v>1738</v>
      </c>
      <c r="M920">
        <v>420457</v>
      </c>
      <c r="N920">
        <v>420481</v>
      </c>
      <c r="O920" s="303">
        <f t="shared" si="161"/>
        <v>24</v>
      </c>
    </row>
    <row r="921" spans="1:15" x14ac:dyDescent="0.2">
      <c r="A921" s="244" t="s">
        <v>413</v>
      </c>
      <c r="B921" s="258">
        <v>0</v>
      </c>
      <c r="C921" s="258">
        <v>0</v>
      </c>
      <c r="D921">
        <f t="shared" si="162"/>
        <v>5</v>
      </c>
      <c r="E921">
        <f t="shared" si="163"/>
        <v>2023</v>
      </c>
      <c r="F921" s="256">
        <v>45063</v>
      </c>
      <c r="G921" t="s">
        <v>386</v>
      </c>
      <c r="H921" t="s">
        <v>455</v>
      </c>
      <c r="I921" t="s">
        <v>1093</v>
      </c>
      <c r="J921" t="s">
        <v>1188</v>
      </c>
      <c r="K921" t="s">
        <v>1995</v>
      </c>
      <c r="L921" t="s">
        <v>1722</v>
      </c>
      <c r="M921">
        <v>359582</v>
      </c>
      <c r="N921">
        <v>359604</v>
      </c>
      <c r="O921" s="303">
        <f t="shared" si="161"/>
        <v>22</v>
      </c>
    </row>
    <row r="922" spans="1:15" x14ac:dyDescent="0.2">
      <c r="A922" s="244">
        <v>5464</v>
      </c>
      <c r="B922" s="258">
        <v>12.81</v>
      </c>
      <c r="C922" s="258">
        <v>23.41</v>
      </c>
      <c r="D922">
        <f t="shared" si="162"/>
        <v>5</v>
      </c>
      <c r="E922">
        <f t="shared" si="163"/>
        <v>2023</v>
      </c>
      <c r="F922" s="256">
        <v>45063</v>
      </c>
      <c r="G922" t="s">
        <v>386</v>
      </c>
      <c r="H922" t="s">
        <v>1328</v>
      </c>
      <c r="I922" t="s">
        <v>1971</v>
      </c>
      <c r="J922" t="s">
        <v>1085</v>
      </c>
      <c r="K922" t="s">
        <v>1996</v>
      </c>
      <c r="L922" t="s">
        <v>1997</v>
      </c>
      <c r="M922">
        <v>240353</v>
      </c>
      <c r="N922">
        <v>240498</v>
      </c>
      <c r="O922" s="303">
        <f t="shared" si="161"/>
        <v>145</v>
      </c>
    </row>
    <row r="923" spans="1:15" x14ac:dyDescent="0.2">
      <c r="A923" s="244">
        <v>5463</v>
      </c>
      <c r="B923" s="258">
        <v>26.05</v>
      </c>
      <c r="C923" s="258">
        <v>23.04</v>
      </c>
      <c r="D923">
        <f t="shared" si="162"/>
        <v>5</v>
      </c>
      <c r="E923">
        <f t="shared" si="163"/>
        <v>2023</v>
      </c>
      <c r="F923" s="256">
        <v>45063</v>
      </c>
      <c r="G923" t="s">
        <v>386</v>
      </c>
      <c r="H923" t="s">
        <v>1454</v>
      </c>
      <c r="I923" t="s">
        <v>1998</v>
      </c>
      <c r="J923" t="s">
        <v>970</v>
      </c>
      <c r="K923" t="s">
        <v>1065</v>
      </c>
      <c r="L923" t="s">
        <v>1999</v>
      </c>
      <c r="M923">
        <v>18002</v>
      </c>
      <c r="N923">
        <v>18334</v>
      </c>
      <c r="O923" s="303">
        <f t="shared" si="161"/>
        <v>332</v>
      </c>
    </row>
    <row r="924" spans="1:15" x14ac:dyDescent="0.2">
      <c r="A924" s="244">
        <v>5460</v>
      </c>
      <c r="B924" s="258">
        <v>17.079999999999998</v>
      </c>
      <c r="C924" s="258">
        <v>23.41</v>
      </c>
      <c r="D924">
        <f t="shared" si="162"/>
        <v>5</v>
      </c>
      <c r="E924">
        <f t="shared" si="163"/>
        <v>2023</v>
      </c>
      <c r="F924" s="256">
        <v>45063</v>
      </c>
      <c r="G924" t="s">
        <v>386</v>
      </c>
      <c r="H924" t="s">
        <v>387</v>
      </c>
      <c r="I924" t="s">
        <v>1552</v>
      </c>
      <c r="J924" t="s">
        <v>1085</v>
      </c>
      <c r="K924" t="s">
        <v>2000</v>
      </c>
      <c r="L924" t="s">
        <v>1737</v>
      </c>
      <c r="M924">
        <v>168400</v>
      </c>
      <c r="N924">
        <v>168534</v>
      </c>
      <c r="O924" s="303">
        <f t="shared" si="161"/>
        <v>134</v>
      </c>
    </row>
    <row r="925" spans="1:15" x14ac:dyDescent="0.2">
      <c r="A925" s="244" t="s">
        <v>413</v>
      </c>
      <c r="B925" s="258">
        <v>0</v>
      </c>
      <c r="C925" s="258">
        <v>0</v>
      </c>
      <c r="D925">
        <f t="shared" si="162"/>
        <v>5</v>
      </c>
      <c r="E925">
        <f t="shared" si="163"/>
        <v>2023</v>
      </c>
      <c r="F925" s="256">
        <v>45064</v>
      </c>
      <c r="G925" t="s">
        <v>386</v>
      </c>
      <c r="H925" t="s">
        <v>387</v>
      </c>
      <c r="I925" t="s">
        <v>1981</v>
      </c>
      <c r="J925" t="s">
        <v>1085</v>
      </c>
      <c r="K925" t="s">
        <v>2001</v>
      </c>
      <c r="L925" t="s">
        <v>1737</v>
      </c>
      <c r="M925">
        <v>168534</v>
      </c>
      <c r="N925">
        <v>168662</v>
      </c>
      <c r="O925" s="303">
        <f t="shared" si="161"/>
        <v>128</v>
      </c>
    </row>
    <row r="926" spans="1:15" x14ac:dyDescent="0.2">
      <c r="A926" s="244">
        <v>5465</v>
      </c>
      <c r="B926" s="258">
        <v>21.35</v>
      </c>
      <c r="C926" s="258">
        <v>23.41</v>
      </c>
      <c r="D926">
        <f t="shared" si="162"/>
        <v>5</v>
      </c>
      <c r="E926">
        <f t="shared" si="163"/>
        <v>2023</v>
      </c>
      <c r="F926" s="256">
        <v>45064</v>
      </c>
      <c r="G926" t="s">
        <v>386</v>
      </c>
      <c r="H926" t="s">
        <v>1092</v>
      </c>
      <c r="I926" t="s">
        <v>1093</v>
      </c>
      <c r="J926" t="s">
        <v>1188</v>
      </c>
      <c r="K926" t="s">
        <v>942</v>
      </c>
      <c r="L926" t="s">
        <v>1929</v>
      </c>
      <c r="M926">
        <v>420481</v>
      </c>
      <c r="N926">
        <v>420503</v>
      </c>
      <c r="O926" s="303">
        <f t="shared" si="161"/>
        <v>22</v>
      </c>
    </row>
    <row r="927" spans="1:15" x14ac:dyDescent="0.2">
      <c r="A927" s="244">
        <v>5462</v>
      </c>
      <c r="B927" s="258">
        <v>12.81</v>
      </c>
      <c r="C927" s="258">
        <v>23.41</v>
      </c>
      <c r="D927">
        <f t="shared" si="162"/>
        <v>5</v>
      </c>
      <c r="E927">
        <f t="shared" si="163"/>
        <v>2023</v>
      </c>
      <c r="F927" s="256">
        <v>45064</v>
      </c>
      <c r="G927" t="s">
        <v>386</v>
      </c>
      <c r="H927" t="s">
        <v>1328</v>
      </c>
      <c r="I927" t="s">
        <v>1839</v>
      </c>
      <c r="J927" s="262"/>
      <c r="K927" t="s">
        <v>2002</v>
      </c>
      <c r="L927" s="262"/>
      <c r="M927">
        <v>240498</v>
      </c>
      <c r="N927">
        <v>240606</v>
      </c>
      <c r="O927" s="303">
        <f t="shared" si="161"/>
        <v>108</v>
      </c>
    </row>
    <row r="928" spans="1:15" x14ac:dyDescent="0.2">
      <c r="A928" s="244" t="s">
        <v>413</v>
      </c>
      <c r="B928" s="258">
        <v>0</v>
      </c>
      <c r="C928" s="258">
        <v>0</v>
      </c>
      <c r="D928">
        <f t="shared" si="162"/>
        <v>5</v>
      </c>
      <c r="E928">
        <f t="shared" si="163"/>
        <v>2023</v>
      </c>
      <c r="F928" s="256">
        <v>45064</v>
      </c>
      <c r="G928" t="s">
        <v>386</v>
      </c>
      <c r="H928" t="s">
        <v>1454</v>
      </c>
      <c r="I928" t="s">
        <v>1998</v>
      </c>
      <c r="J928" t="s">
        <v>970</v>
      </c>
      <c r="K928" t="s">
        <v>2003</v>
      </c>
      <c r="L928" t="s">
        <v>1999</v>
      </c>
      <c r="M928">
        <v>18334</v>
      </c>
      <c r="N928">
        <v>18632</v>
      </c>
      <c r="O928" s="303">
        <f t="shared" si="161"/>
        <v>298</v>
      </c>
    </row>
    <row r="929" spans="1:15" x14ac:dyDescent="0.2">
      <c r="A929" s="244" t="s">
        <v>413</v>
      </c>
      <c r="B929" s="258">
        <v>0</v>
      </c>
      <c r="C929" s="258">
        <v>0</v>
      </c>
      <c r="D929">
        <f t="shared" si="162"/>
        <v>5</v>
      </c>
      <c r="E929">
        <f t="shared" si="163"/>
        <v>2023</v>
      </c>
      <c r="F929" s="256">
        <v>45064</v>
      </c>
      <c r="G929" t="s">
        <v>777</v>
      </c>
      <c r="H929" t="s">
        <v>1857</v>
      </c>
      <c r="I929" t="s">
        <v>779</v>
      </c>
      <c r="J929" t="s">
        <v>2004</v>
      </c>
      <c r="K929" t="s">
        <v>2005</v>
      </c>
      <c r="L929" t="s">
        <v>2006</v>
      </c>
      <c r="M929">
        <v>4034473</v>
      </c>
      <c r="N929">
        <v>4034473</v>
      </c>
      <c r="O929" s="303">
        <f t="shared" si="161"/>
        <v>0</v>
      </c>
    </row>
    <row r="930" spans="1:15" x14ac:dyDescent="0.2">
      <c r="A930" s="244">
        <v>5459</v>
      </c>
      <c r="B930" s="258">
        <v>80.709999999999994</v>
      </c>
      <c r="C930" s="258">
        <v>24.78</v>
      </c>
      <c r="D930">
        <f t="shared" si="162"/>
        <v>5</v>
      </c>
      <c r="E930">
        <f t="shared" si="163"/>
        <v>2023</v>
      </c>
      <c r="F930" s="256">
        <v>45064</v>
      </c>
      <c r="G930" t="s">
        <v>777</v>
      </c>
      <c r="H930" t="s">
        <v>1857</v>
      </c>
      <c r="I930" t="s">
        <v>779</v>
      </c>
      <c r="J930" t="s">
        <v>1188</v>
      </c>
      <c r="K930" t="s">
        <v>2007</v>
      </c>
      <c r="L930" t="s">
        <v>2008</v>
      </c>
      <c r="M930">
        <v>0</v>
      </c>
      <c r="N930">
        <v>0</v>
      </c>
      <c r="O930" s="303">
        <f t="shared" si="161"/>
        <v>0</v>
      </c>
    </row>
    <row r="931" spans="1:15" x14ac:dyDescent="0.2">
      <c r="A931" s="244" t="s">
        <v>413</v>
      </c>
      <c r="B931" s="258">
        <v>0</v>
      </c>
      <c r="C931" s="258">
        <v>0</v>
      </c>
      <c r="D931">
        <f t="shared" si="162"/>
        <v>5</v>
      </c>
      <c r="E931">
        <f t="shared" si="163"/>
        <v>2023</v>
      </c>
      <c r="F931" s="256">
        <v>45065</v>
      </c>
      <c r="G931" t="s">
        <v>386</v>
      </c>
      <c r="H931" t="s">
        <v>1338</v>
      </c>
      <c r="I931" t="s">
        <v>1079</v>
      </c>
      <c r="J931" t="s">
        <v>1188</v>
      </c>
      <c r="K931" t="s">
        <v>2009</v>
      </c>
      <c r="L931" t="s">
        <v>682</v>
      </c>
      <c r="M931">
        <v>311889</v>
      </c>
      <c r="N931">
        <v>311901</v>
      </c>
      <c r="O931" s="303">
        <f t="shared" ref="O931:O1014" si="164">N931-M931</f>
        <v>12</v>
      </c>
    </row>
    <row r="932" spans="1:15" x14ac:dyDescent="0.2">
      <c r="A932" s="244">
        <v>5456</v>
      </c>
      <c r="B932" s="258">
        <v>12.81</v>
      </c>
      <c r="C932" s="258">
        <v>23.41</v>
      </c>
      <c r="D932">
        <f t="shared" si="162"/>
        <v>5</v>
      </c>
      <c r="E932">
        <f t="shared" si="163"/>
        <v>2023</v>
      </c>
      <c r="F932" s="256">
        <v>45065</v>
      </c>
      <c r="G932" t="s">
        <v>386</v>
      </c>
      <c r="H932" t="s">
        <v>1328</v>
      </c>
      <c r="I932" t="s">
        <v>1981</v>
      </c>
      <c r="J932" t="s">
        <v>1085</v>
      </c>
      <c r="K932" t="s">
        <v>2010</v>
      </c>
      <c r="L932" t="s">
        <v>1737</v>
      </c>
      <c r="M932">
        <v>240606</v>
      </c>
      <c r="N932">
        <v>240747</v>
      </c>
      <c r="O932" s="303">
        <f t="shared" si="164"/>
        <v>141</v>
      </c>
    </row>
    <row r="933" spans="1:15" x14ac:dyDescent="0.2">
      <c r="A933" s="244" t="s">
        <v>413</v>
      </c>
      <c r="B933" s="258">
        <v>0</v>
      </c>
      <c r="C933" s="258">
        <v>0</v>
      </c>
      <c r="D933">
        <f t="shared" si="162"/>
        <v>5</v>
      </c>
      <c r="E933">
        <f t="shared" si="163"/>
        <v>2023</v>
      </c>
      <c r="F933" s="256">
        <v>45068</v>
      </c>
      <c r="G933" t="s">
        <v>386</v>
      </c>
      <c r="H933" t="s">
        <v>455</v>
      </c>
      <c r="I933" t="s">
        <v>1998</v>
      </c>
      <c r="J933" t="s">
        <v>1188</v>
      </c>
      <c r="K933" t="s">
        <v>2011</v>
      </c>
      <c r="L933" t="s">
        <v>2012</v>
      </c>
      <c r="M933">
        <v>359604</v>
      </c>
      <c r="N933">
        <v>359628</v>
      </c>
      <c r="O933" s="303">
        <f t="shared" si="164"/>
        <v>24</v>
      </c>
    </row>
    <row r="934" spans="1:15" x14ac:dyDescent="0.2">
      <c r="A934" s="244">
        <v>5466</v>
      </c>
      <c r="B934" s="258">
        <v>12.81</v>
      </c>
      <c r="C934" s="258">
        <v>23.41</v>
      </c>
      <c r="D934">
        <f t="shared" si="162"/>
        <v>5</v>
      </c>
      <c r="E934">
        <f t="shared" si="163"/>
        <v>2023</v>
      </c>
      <c r="F934" s="256">
        <v>45068</v>
      </c>
      <c r="G934" t="s">
        <v>386</v>
      </c>
      <c r="H934" t="s">
        <v>1454</v>
      </c>
      <c r="I934" t="s">
        <v>1971</v>
      </c>
      <c r="J934" t="s">
        <v>1085</v>
      </c>
      <c r="K934" t="s">
        <v>2013</v>
      </c>
      <c r="L934" t="s">
        <v>2014</v>
      </c>
      <c r="M934">
        <v>18632</v>
      </c>
      <c r="N934">
        <v>18773</v>
      </c>
      <c r="O934" s="303">
        <f t="shared" si="164"/>
        <v>141</v>
      </c>
    </row>
    <row r="935" spans="1:15" x14ac:dyDescent="0.2">
      <c r="A935" s="244" t="s">
        <v>413</v>
      </c>
      <c r="B935" s="258">
        <v>0</v>
      </c>
      <c r="C935" s="258">
        <v>0</v>
      </c>
      <c r="D935">
        <f t="shared" si="162"/>
        <v>5</v>
      </c>
      <c r="E935">
        <f t="shared" si="163"/>
        <v>2023</v>
      </c>
      <c r="F935" s="256">
        <v>45068</v>
      </c>
      <c r="G935" t="s">
        <v>386</v>
      </c>
      <c r="H935" t="s">
        <v>1082</v>
      </c>
      <c r="I935" t="s">
        <v>1981</v>
      </c>
      <c r="J935" t="s">
        <v>1085</v>
      </c>
      <c r="K935" t="s">
        <v>2015</v>
      </c>
      <c r="L935" t="s">
        <v>1737</v>
      </c>
      <c r="M935">
        <v>352363</v>
      </c>
      <c r="N935">
        <v>352496</v>
      </c>
      <c r="O935" s="303">
        <f t="shared" si="164"/>
        <v>133</v>
      </c>
    </row>
    <row r="936" spans="1:15" x14ac:dyDescent="0.2">
      <c r="A936" s="244">
        <v>5470</v>
      </c>
      <c r="B936" s="258">
        <v>30.39</v>
      </c>
      <c r="C936" s="258">
        <v>23.04</v>
      </c>
      <c r="D936">
        <f t="shared" si="162"/>
        <v>5</v>
      </c>
      <c r="E936">
        <f t="shared" si="163"/>
        <v>2023</v>
      </c>
      <c r="F936" s="256">
        <v>45068</v>
      </c>
      <c r="G936" t="s">
        <v>386</v>
      </c>
      <c r="H936" t="s">
        <v>387</v>
      </c>
      <c r="I936" t="s">
        <v>1753</v>
      </c>
      <c r="J936" t="s">
        <v>970</v>
      </c>
      <c r="K936" t="s">
        <v>1359</v>
      </c>
      <c r="L936" t="s">
        <v>2016</v>
      </c>
      <c r="M936">
        <v>168662</v>
      </c>
      <c r="N936">
        <v>168973</v>
      </c>
      <c r="O936" s="303">
        <f t="shared" si="164"/>
        <v>311</v>
      </c>
    </row>
    <row r="937" spans="1:15" x14ac:dyDescent="0.2">
      <c r="A937" s="244" t="s">
        <v>413</v>
      </c>
      <c r="B937" s="258">
        <v>0</v>
      </c>
      <c r="C937" s="258">
        <v>0</v>
      </c>
      <c r="D937">
        <f t="shared" si="162"/>
        <v>5</v>
      </c>
      <c r="E937">
        <f t="shared" si="163"/>
        <v>2023</v>
      </c>
      <c r="F937" s="256">
        <v>45069</v>
      </c>
      <c r="G937" t="s">
        <v>386</v>
      </c>
      <c r="H937" t="s">
        <v>1092</v>
      </c>
      <c r="I937" t="s">
        <v>915</v>
      </c>
      <c r="J937" t="s">
        <v>1188</v>
      </c>
      <c r="K937" t="s">
        <v>944</v>
      </c>
      <c r="L937" t="s">
        <v>1738</v>
      </c>
      <c r="M937">
        <v>420503</v>
      </c>
      <c r="N937">
        <v>420527</v>
      </c>
      <c r="O937" s="303">
        <f t="shared" si="164"/>
        <v>24</v>
      </c>
    </row>
    <row r="938" spans="1:15" x14ac:dyDescent="0.2">
      <c r="A938" s="244">
        <v>5469</v>
      </c>
      <c r="B938" s="258">
        <v>8.5399999999999991</v>
      </c>
      <c r="C938" s="258">
        <v>23.41</v>
      </c>
      <c r="D938">
        <f t="shared" si="162"/>
        <v>5</v>
      </c>
      <c r="E938">
        <f t="shared" si="163"/>
        <v>2023</v>
      </c>
      <c r="F938" s="256">
        <v>45069</v>
      </c>
      <c r="G938" t="s">
        <v>386</v>
      </c>
      <c r="H938" t="s">
        <v>455</v>
      </c>
      <c r="I938" t="s">
        <v>1093</v>
      </c>
      <c r="J938" t="s">
        <v>1188</v>
      </c>
      <c r="K938" t="s">
        <v>2017</v>
      </c>
      <c r="L938" t="s">
        <v>1929</v>
      </c>
      <c r="M938">
        <v>359628</v>
      </c>
      <c r="N938">
        <v>359652</v>
      </c>
      <c r="O938" s="303">
        <f t="shared" si="164"/>
        <v>24</v>
      </c>
    </row>
    <row r="939" spans="1:15" x14ac:dyDescent="0.2">
      <c r="A939" s="244">
        <v>5472</v>
      </c>
      <c r="B939" s="258">
        <v>12.81</v>
      </c>
      <c r="C939" s="258">
        <v>23.41</v>
      </c>
      <c r="D939">
        <f t="shared" si="162"/>
        <v>5</v>
      </c>
      <c r="E939">
        <f t="shared" si="163"/>
        <v>2023</v>
      </c>
      <c r="F939" s="256">
        <v>45069</v>
      </c>
      <c r="G939" t="s">
        <v>386</v>
      </c>
      <c r="H939" t="s">
        <v>1338</v>
      </c>
      <c r="I939" t="s">
        <v>1079</v>
      </c>
      <c r="J939" t="s">
        <v>1188</v>
      </c>
      <c r="K939" t="s">
        <v>959</v>
      </c>
      <c r="L939" t="s">
        <v>682</v>
      </c>
      <c r="M939">
        <v>311901</v>
      </c>
      <c r="N939">
        <v>311935</v>
      </c>
      <c r="O939" s="303">
        <f t="shared" si="164"/>
        <v>34</v>
      </c>
    </row>
    <row r="940" spans="1:15" x14ac:dyDescent="0.2">
      <c r="A940" s="244" t="s">
        <v>413</v>
      </c>
      <c r="B940" s="258">
        <v>0</v>
      </c>
      <c r="C940" s="258">
        <v>0</v>
      </c>
      <c r="D940">
        <f t="shared" si="162"/>
        <v>5</v>
      </c>
      <c r="E940">
        <f t="shared" si="163"/>
        <v>2023</v>
      </c>
      <c r="F940" s="256">
        <v>45069</v>
      </c>
      <c r="G940" t="s">
        <v>386</v>
      </c>
      <c r="H940" t="s">
        <v>387</v>
      </c>
      <c r="I940" t="s">
        <v>1981</v>
      </c>
      <c r="J940" t="s">
        <v>1085</v>
      </c>
      <c r="K940" t="s">
        <v>2018</v>
      </c>
      <c r="L940" t="s">
        <v>1737</v>
      </c>
      <c r="M940">
        <v>168973</v>
      </c>
      <c r="N940">
        <v>169106</v>
      </c>
      <c r="O940" s="303">
        <f t="shared" si="164"/>
        <v>133</v>
      </c>
    </row>
    <row r="941" spans="1:15" x14ac:dyDescent="0.2">
      <c r="A941" s="244" t="s">
        <v>413</v>
      </c>
      <c r="B941" s="258">
        <v>0</v>
      </c>
      <c r="C941" s="258">
        <v>0</v>
      </c>
      <c r="D941">
        <f t="shared" si="162"/>
        <v>5</v>
      </c>
      <c r="E941">
        <f t="shared" si="163"/>
        <v>2023</v>
      </c>
      <c r="F941" s="256">
        <v>45070</v>
      </c>
      <c r="G941" t="s">
        <v>386</v>
      </c>
      <c r="H941" t="s">
        <v>1092</v>
      </c>
      <c r="I941" t="s">
        <v>1093</v>
      </c>
      <c r="J941" t="s">
        <v>1188</v>
      </c>
      <c r="K941" t="s">
        <v>2019</v>
      </c>
      <c r="L941" t="s">
        <v>2020</v>
      </c>
      <c r="M941">
        <v>420527</v>
      </c>
      <c r="N941">
        <v>420540</v>
      </c>
      <c r="O941" s="303">
        <f t="shared" si="164"/>
        <v>13</v>
      </c>
    </row>
    <row r="942" spans="1:15" x14ac:dyDescent="0.2">
      <c r="A942" s="244">
        <v>5475</v>
      </c>
      <c r="B942" s="258">
        <v>6.4</v>
      </c>
      <c r="C942" s="258">
        <v>23.41</v>
      </c>
      <c r="D942">
        <f t="shared" si="162"/>
        <v>5</v>
      </c>
      <c r="E942">
        <f t="shared" si="163"/>
        <v>2023</v>
      </c>
      <c r="F942" s="256">
        <v>45070</v>
      </c>
      <c r="G942" t="s">
        <v>386</v>
      </c>
      <c r="H942" t="s">
        <v>1328</v>
      </c>
      <c r="I942" t="s">
        <v>1011</v>
      </c>
      <c r="J942" t="s">
        <v>1188</v>
      </c>
      <c r="K942" t="s">
        <v>2021</v>
      </c>
      <c r="L942" t="s">
        <v>2022</v>
      </c>
      <c r="M942">
        <v>240747</v>
      </c>
      <c r="N942">
        <v>240834</v>
      </c>
      <c r="O942" s="303">
        <f t="shared" si="164"/>
        <v>87</v>
      </c>
    </row>
    <row r="943" spans="1:15" x14ac:dyDescent="0.2">
      <c r="A943" s="244" t="s">
        <v>413</v>
      </c>
      <c r="B943" s="258">
        <v>0</v>
      </c>
      <c r="C943" s="258">
        <v>0</v>
      </c>
      <c r="D943">
        <f t="shared" si="162"/>
        <v>5</v>
      </c>
      <c r="E943">
        <f t="shared" si="163"/>
        <v>2023</v>
      </c>
      <c r="F943" s="256">
        <v>45070</v>
      </c>
      <c r="G943" t="s">
        <v>386</v>
      </c>
      <c r="H943" t="s">
        <v>1082</v>
      </c>
      <c r="I943" t="s">
        <v>1981</v>
      </c>
      <c r="J943" t="s">
        <v>1085</v>
      </c>
      <c r="K943" t="s">
        <v>913</v>
      </c>
      <c r="L943" t="s">
        <v>1737</v>
      </c>
      <c r="M943">
        <v>352496</v>
      </c>
      <c r="N943">
        <v>352762</v>
      </c>
      <c r="O943" s="303">
        <f t="shared" si="164"/>
        <v>266</v>
      </c>
    </row>
    <row r="944" spans="1:15" x14ac:dyDescent="0.2">
      <c r="A944" s="244">
        <v>5471</v>
      </c>
      <c r="B944" s="264">
        <v>25.63</v>
      </c>
      <c r="C944" s="258">
        <v>23.41</v>
      </c>
      <c r="D944">
        <f t="shared" si="162"/>
        <v>5</v>
      </c>
      <c r="E944">
        <f t="shared" si="163"/>
        <v>2023</v>
      </c>
      <c r="F944" s="256">
        <v>45070</v>
      </c>
      <c r="G944" t="s">
        <v>386</v>
      </c>
      <c r="H944" t="s">
        <v>1454</v>
      </c>
      <c r="I944" t="s">
        <v>1715</v>
      </c>
      <c r="J944" t="s">
        <v>970</v>
      </c>
      <c r="K944" t="s">
        <v>538</v>
      </c>
      <c r="L944" t="s">
        <v>2023</v>
      </c>
      <c r="M944">
        <v>18773</v>
      </c>
      <c r="N944">
        <v>19099</v>
      </c>
      <c r="O944" s="303">
        <f t="shared" si="164"/>
        <v>326</v>
      </c>
    </row>
    <row r="945" spans="1:15" x14ac:dyDescent="0.2">
      <c r="A945" s="244">
        <v>5481</v>
      </c>
      <c r="B945" s="258">
        <v>21.34</v>
      </c>
      <c r="C945" s="258">
        <v>23.43</v>
      </c>
      <c r="D945">
        <f t="shared" si="162"/>
        <v>5</v>
      </c>
      <c r="E945">
        <f t="shared" si="163"/>
        <v>2023</v>
      </c>
      <c r="F945" s="256">
        <v>45071</v>
      </c>
      <c r="G945" t="s">
        <v>386</v>
      </c>
      <c r="H945" t="s">
        <v>1092</v>
      </c>
      <c r="I945" t="s">
        <v>915</v>
      </c>
      <c r="J945" t="s">
        <v>1188</v>
      </c>
      <c r="K945" t="s">
        <v>963</v>
      </c>
      <c r="L945" t="s">
        <v>1738</v>
      </c>
      <c r="M945">
        <v>420540</v>
      </c>
      <c r="N945">
        <v>420564</v>
      </c>
      <c r="O945" s="303">
        <f t="shared" si="164"/>
        <v>24</v>
      </c>
    </row>
    <row r="946" spans="1:15" x14ac:dyDescent="0.2">
      <c r="A946" s="244">
        <v>5480</v>
      </c>
      <c r="B946" s="258">
        <v>12.81</v>
      </c>
      <c r="C946" s="258">
        <v>23.41</v>
      </c>
      <c r="D946">
        <f t="shared" si="162"/>
        <v>5</v>
      </c>
      <c r="E946">
        <f t="shared" si="163"/>
        <v>2023</v>
      </c>
      <c r="F946" s="256">
        <v>45071</v>
      </c>
      <c r="G946" t="s">
        <v>386</v>
      </c>
      <c r="H946" t="s">
        <v>1328</v>
      </c>
      <c r="I946" t="s">
        <v>1981</v>
      </c>
      <c r="J946" t="s">
        <v>1085</v>
      </c>
      <c r="K946" t="s">
        <v>946</v>
      </c>
      <c r="L946" t="s">
        <v>1737</v>
      </c>
      <c r="M946">
        <v>240834</v>
      </c>
      <c r="N946">
        <v>240971</v>
      </c>
      <c r="O946" s="303">
        <f t="shared" si="164"/>
        <v>137</v>
      </c>
    </row>
    <row r="947" spans="1:15" x14ac:dyDescent="0.2">
      <c r="A947" s="244">
        <v>5468</v>
      </c>
      <c r="B947" s="258">
        <v>26.1</v>
      </c>
      <c r="C947" s="258">
        <v>22.99</v>
      </c>
      <c r="D947">
        <f t="shared" ref="D947:D1010" si="165">MONTH(F947)</f>
        <v>5</v>
      </c>
      <c r="E947">
        <f t="shared" ref="E947:E1010" si="166">YEAR(F947)</f>
        <v>2023</v>
      </c>
      <c r="F947" s="256">
        <v>45071</v>
      </c>
      <c r="G947" t="s">
        <v>386</v>
      </c>
      <c r="H947" t="s">
        <v>1454</v>
      </c>
      <c r="I947" t="s">
        <v>1998</v>
      </c>
      <c r="J947" t="s">
        <v>970</v>
      </c>
      <c r="K947" t="s">
        <v>2024</v>
      </c>
      <c r="L947" t="s">
        <v>2025</v>
      </c>
      <c r="M947">
        <v>19099</v>
      </c>
      <c r="N947">
        <v>19449</v>
      </c>
      <c r="O947" s="303">
        <f t="shared" si="164"/>
        <v>350</v>
      </c>
    </row>
    <row r="948" spans="1:15" x14ac:dyDescent="0.2">
      <c r="A948" s="244">
        <v>5467</v>
      </c>
      <c r="B948" s="258">
        <v>76.67</v>
      </c>
      <c r="C948" s="258">
        <v>24.78</v>
      </c>
      <c r="D948">
        <f t="shared" si="165"/>
        <v>5</v>
      </c>
      <c r="E948">
        <f t="shared" si="166"/>
        <v>2023</v>
      </c>
      <c r="F948" s="256">
        <v>45071</v>
      </c>
      <c r="G948" t="s">
        <v>777</v>
      </c>
      <c r="H948" t="s">
        <v>1857</v>
      </c>
      <c r="I948" t="s">
        <v>779</v>
      </c>
      <c r="J948" t="s">
        <v>1085</v>
      </c>
      <c r="K948" t="s">
        <v>2026</v>
      </c>
      <c r="L948" t="s">
        <v>2027</v>
      </c>
      <c r="M948">
        <v>0</v>
      </c>
      <c r="N948">
        <v>0</v>
      </c>
      <c r="O948" s="303">
        <f t="shared" si="164"/>
        <v>0</v>
      </c>
    </row>
    <row r="949" spans="1:15" x14ac:dyDescent="0.2">
      <c r="A949" s="244" t="s">
        <v>413</v>
      </c>
      <c r="B949" s="258">
        <v>0</v>
      </c>
      <c r="C949" s="258">
        <v>0</v>
      </c>
      <c r="D949">
        <f t="shared" si="165"/>
        <v>5</v>
      </c>
      <c r="E949">
        <f t="shared" si="166"/>
        <v>2023</v>
      </c>
      <c r="F949" s="256">
        <v>45072</v>
      </c>
      <c r="G949" t="s">
        <v>386</v>
      </c>
      <c r="H949" t="s">
        <v>1092</v>
      </c>
      <c r="I949" t="s">
        <v>1093</v>
      </c>
      <c r="J949" t="s">
        <v>1188</v>
      </c>
      <c r="K949" t="s">
        <v>2028</v>
      </c>
      <c r="L949" t="s">
        <v>1929</v>
      </c>
      <c r="M949">
        <v>420564</v>
      </c>
      <c r="N949">
        <v>420591</v>
      </c>
      <c r="O949" s="303">
        <f t="shared" si="164"/>
        <v>27</v>
      </c>
    </row>
    <row r="950" spans="1:15" x14ac:dyDescent="0.2">
      <c r="A950" s="244">
        <v>5485</v>
      </c>
      <c r="B950" s="258">
        <v>12.81</v>
      </c>
      <c r="C950" s="258">
        <v>23.41</v>
      </c>
      <c r="D950">
        <f t="shared" si="165"/>
        <v>5</v>
      </c>
      <c r="E950">
        <f t="shared" si="166"/>
        <v>2023</v>
      </c>
      <c r="F950" s="256">
        <v>45072</v>
      </c>
      <c r="G950" t="s">
        <v>386</v>
      </c>
      <c r="H950" t="s">
        <v>1328</v>
      </c>
      <c r="I950" t="s">
        <v>1981</v>
      </c>
      <c r="J950" t="s">
        <v>1085</v>
      </c>
      <c r="K950" t="s">
        <v>1141</v>
      </c>
      <c r="L950" t="s">
        <v>1989</v>
      </c>
      <c r="M950">
        <v>240971</v>
      </c>
      <c r="N950">
        <v>241108</v>
      </c>
      <c r="O950" s="303">
        <f t="shared" si="164"/>
        <v>137</v>
      </c>
    </row>
    <row r="951" spans="1:15" x14ac:dyDescent="0.2">
      <c r="A951" s="244" t="s">
        <v>413</v>
      </c>
      <c r="B951" s="258">
        <v>0</v>
      </c>
      <c r="C951" s="258">
        <v>0</v>
      </c>
      <c r="D951">
        <f t="shared" si="165"/>
        <v>5</v>
      </c>
      <c r="E951">
        <f t="shared" si="166"/>
        <v>2023</v>
      </c>
      <c r="F951" s="256">
        <v>45072</v>
      </c>
      <c r="G951" t="s">
        <v>386</v>
      </c>
      <c r="H951" t="s">
        <v>1338</v>
      </c>
      <c r="I951" t="s">
        <v>1079</v>
      </c>
      <c r="J951" t="s">
        <v>1188</v>
      </c>
      <c r="K951" t="s">
        <v>2029</v>
      </c>
      <c r="L951" t="s">
        <v>682</v>
      </c>
      <c r="M951">
        <v>311935</v>
      </c>
      <c r="N951">
        <v>311953</v>
      </c>
      <c r="O951" s="303">
        <f t="shared" si="164"/>
        <v>18</v>
      </c>
    </row>
    <row r="952" spans="1:15" x14ac:dyDescent="0.2">
      <c r="A952" s="244" t="s">
        <v>2030</v>
      </c>
      <c r="B952" s="258">
        <f>42.68+21.34</f>
        <v>64.02</v>
      </c>
      <c r="C952" s="258">
        <v>23.43</v>
      </c>
      <c r="D952">
        <f t="shared" si="165"/>
        <v>5</v>
      </c>
      <c r="E952">
        <f t="shared" si="166"/>
        <v>2023</v>
      </c>
      <c r="F952" s="256">
        <v>45072</v>
      </c>
      <c r="G952" t="s">
        <v>386</v>
      </c>
      <c r="H952" t="s">
        <v>1082</v>
      </c>
      <c r="I952" t="s">
        <v>1971</v>
      </c>
      <c r="J952" t="s">
        <v>970</v>
      </c>
      <c r="K952" t="s">
        <v>2031</v>
      </c>
      <c r="L952" t="s">
        <v>2032</v>
      </c>
      <c r="M952">
        <v>352762</v>
      </c>
      <c r="N952">
        <v>353102</v>
      </c>
      <c r="O952" s="303">
        <f t="shared" si="164"/>
        <v>340</v>
      </c>
    </row>
    <row r="953" spans="1:15" x14ac:dyDescent="0.2">
      <c r="A953" s="244">
        <v>5478</v>
      </c>
      <c r="B953" s="258">
        <v>25.63</v>
      </c>
      <c r="C953" s="258">
        <v>23.41</v>
      </c>
      <c r="D953">
        <f t="shared" si="165"/>
        <v>5</v>
      </c>
      <c r="E953">
        <f t="shared" si="166"/>
        <v>2023</v>
      </c>
      <c r="F953" s="256">
        <v>45072</v>
      </c>
      <c r="G953" t="s">
        <v>386</v>
      </c>
      <c r="H953" t="s">
        <v>387</v>
      </c>
      <c r="I953" t="s">
        <v>2033</v>
      </c>
      <c r="J953" t="s">
        <v>970</v>
      </c>
      <c r="K953" t="s">
        <v>2034</v>
      </c>
      <c r="L953" s="309" t="s">
        <v>2035</v>
      </c>
      <c r="M953">
        <v>169106</v>
      </c>
      <c r="N953">
        <v>169403</v>
      </c>
      <c r="O953" s="303">
        <f t="shared" si="164"/>
        <v>297</v>
      </c>
    </row>
    <row r="954" spans="1:15" x14ac:dyDescent="0.2">
      <c r="A954" s="244">
        <v>5484</v>
      </c>
      <c r="B954" s="258">
        <v>12.81</v>
      </c>
      <c r="C954" s="258">
        <v>23.41</v>
      </c>
      <c r="D954">
        <f t="shared" si="165"/>
        <v>5</v>
      </c>
      <c r="E954">
        <f t="shared" si="166"/>
        <v>2023</v>
      </c>
      <c r="F954" s="256">
        <v>45072</v>
      </c>
      <c r="G954" t="s">
        <v>386</v>
      </c>
      <c r="H954" t="s">
        <v>1454</v>
      </c>
      <c r="I954" t="s">
        <v>476</v>
      </c>
      <c r="J954" t="s">
        <v>970</v>
      </c>
      <c r="K954" t="s">
        <v>2036</v>
      </c>
      <c r="L954" s="309" t="s">
        <v>2037</v>
      </c>
      <c r="M954">
        <v>19419</v>
      </c>
      <c r="N954">
        <v>19594</v>
      </c>
      <c r="O954" s="303">
        <f t="shared" si="164"/>
        <v>175</v>
      </c>
    </row>
    <row r="955" spans="1:15" x14ac:dyDescent="0.2">
      <c r="A955" s="244">
        <v>5473</v>
      </c>
      <c r="B955" s="258">
        <v>121.06</v>
      </c>
      <c r="C955" s="258">
        <v>24.78</v>
      </c>
      <c r="D955">
        <f t="shared" si="165"/>
        <v>5</v>
      </c>
      <c r="E955">
        <f t="shared" si="166"/>
        <v>2023</v>
      </c>
      <c r="F955" s="256">
        <v>45071</v>
      </c>
      <c r="G955" t="s">
        <v>386</v>
      </c>
      <c r="H955" t="s">
        <v>2038</v>
      </c>
      <c r="I955" t="s">
        <v>779</v>
      </c>
      <c r="J955" t="s">
        <v>970</v>
      </c>
      <c r="K955" t="s">
        <v>2039</v>
      </c>
      <c r="L955" t="s">
        <v>2040</v>
      </c>
      <c r="M955">
        <v>0</v>
      </c>
      <c r="N955">
        <v>0</v>
      </c>
      <c r="O955" s="303">
        <f t="shared" si="164"/>
        <v>0</v>
      </c>
    </row>
    <row r="956" spans="1:15" x14ac:dyDescent="0.2">
      <c r="A956" s="244">
        <v>5482</v>
      </c>
      <c r="B956" s="258">
        <v>54.38</v>
      </c>
      <c r="C956" s="258">
        <v>22.99</v>
      </c>
      <c r="D956">
        <f t="shared" si="165"/>
        <v>5</v>
      </c>
      <c r="E956">
        <f t="shared" si="166"/>
        <v>2023</v>
      </c>
      <c r="F956" s="256">
        <v>45073</v>
      </c>
      <c r="G956" t="s">
        <v>386</v>
      </c>
      <c r="H956" t="s">
        <v>1082</v>
      </c>
      <c r="I956" t="s">
        <v>1990</v>
      </c>
      <c r="J956" t="s">
        <v>970</v>
      </c>
      <c r="K956" t="s">
        <v>1193</v>
      </c>
      <c r="L956" t="s">
        <v>1992</v>
      </c>
      <c r="M956">
        <v>353102</v>
      </c>
      <c r="N956">
        <v>353424</v>
      </c>
      <c r="O956" s="303">
        <f t="shared" si="164"/>
        <v>322</v>
      </c>
    </row>
    <row r="957" spans="1:15" x14ac:dyDescent="0.2">
      <c r="A957" s="244" t="s">
        <v>413</v>
      </c>
      <c r="B957" s="258">
        <v>0</v>
      </c>
      <c r="C957" s="258">
        <v>0</v>
      </c>
      <c r="D957">
        <f t="shared" si="165"/>
        <v>5</v>
      </c>
      <c r="E957">
        <f t="shared" si="166"/>
        <v>2023</v>
      </c>
      <c r="F957" s="256">
        <v>45075</v>
      </c>
      <c r="G957" t="s">
        <v>386</v>
      </c>
      <c r="H957" t="s">
        <v>1082</v>
      </c>
      <c r="I957" t="s">
        <v>1763</v>
      </c>
      <c r="J957" t="s">
        <v>1085</v>
      </c>
      <c r="K957" t="s">
        <v>2041</v>
      </c>
      <c r="L957" t="s">
        <v>1737</v>
      </c>
      <c r="M957">
        <v>353424</v>
      </c>
      <c r="N957">
        <v>353556</v>
      </c>
      <c r="O957" s="303">
        <f t="shared" si="164"/>
        <v>132</v>
      </c>
    </row>
    <row r="958" spans="1:15" x14ac:dyDescent="0.2">
      <c r="A958" s="244">
        <v>5486</v>
      </c>
      <c r="B958" s="258">
        <v>26.1</v>
      </c>
      <c r="C958" s="258">
        <v>22.99</v>
      </c>
      <c r="D958">
        <f t="shared" si="165"/>
        <v>5</v>
      </c>
      <c r="E958">
        <f t="shared" si="166"/>
        <v>2023</v>
      </c>
      <c r="F958" s="256">
        <v>45075</v>
      </c>
      <c r="G958" t="s">
        <v>386</v>
      </c>
      <c r="H958" t="s">
        <v>1454</v>
      </c>
      <c r="I958" t="s">
        <v>1740</v>
      </c>
      <c r="J958" t="s">
        <v>970</v>
      </c>
      <c r="K958" t="s">
        <v>1463</v>
      </c>
      <c r="L958" s="309" t="s">
        <v>2042</v>
      </c>
      <c r="M958">
        <v>19449</v>
      </c>
      <c r="N958">
        <v>19890</v>
      </c>
      <c r="O958" s="303">
        <f t="shared" si="164"/>
        <v>441</v>
      </c>
    </row>
    <row r="959" spans="1:15" x14ac:dyDescent="0.2">
      <c r="A959" s="244" t="s">
        <v>413</v>
      </c>
      <c r="B959" s="258">
        <v>0</v>
      </c>
      <c r="C959" s="258">
        <v>0</v>
      </c>
      <c r="D959">
        <f t="shared" si="165"/>
        <v>5</v>
      </c>
      <c r="E959">
        <f t="shared" si="166"/>
        <v>2023</v>
      </c>
      <c r="F959" s="256">
        <v>45076</v>
      </c>
      <c r="G959" t="s">
        <v>386</v>
      </c>
      <c r="H959" t="s">
        <v>455</v>
      </c>
      <c r="I959" t="s">
        <v>1093</v>
      </c>
      <c r="J959" t="s">
        <v>1188</v>
      </c>
      <c r="K959" t="s">
        <v>2043</v>
      </c>
      <c r="L959" t="s">
        <v>1929</v>
      </c>
      <c r="M959">
        <v>359652</v>
      </c>
      <c r="N959">
        <v>359674</v>
      </c>
      <c r="O959" s="303">
        <f t="shared" si="164"/>
        <v>22</v>
      </c>
    </row>
    <row r="960" spans="1:15" x14ac:dyDescent="0.2">
      <c r="A960" s="244">
        <v>5476</v>
      </c>
      <c r="B960" s="258">
        <v>12.81</v>
      </c>
      <c r="C960" s="258">
        <v>23.41</v>
      </c>
      <c r="D960">
        <f t="shared" si="165"/>
        <v>5</v>
      </c>
      <c r="E960">
        <f t="shared" si="166"/>
        <v>2023</v>
      </c>
      <c r="F960" s="256">
        <v>45076</v>
      </c>
      <c r="G960" t="s">
        <v>386</v>
      </c>
      <c r="H960" t="s">
        <v>387</v>
      </c>
      <c r="I960" t="s">
        <v>1971</v>
      </c>
      <c r="J960" t="s">
        <v>1085</v>
      </c>
      <c r="K960" t="s">
        <v>2044</v>
      </c>
      <c r="L960" t="s">
        <v>2045</v>
      </c>
      <c r="M960">
        <v>169403</v>
      </c>
      <c r="N960">
        <v>169531</v>
      </c>
      <c r="O960" s="303">
        <f t="shared" si="164"/>
        <v>128</v>
      </c>
    </row>
    <row r="961" spans="1:15" x14ac:dyDescent="0.2">
      <c r="A961" s="244">
        <v>5488</v>
      </c>
      <c r="B961" s="258">
        <v>85.43</v>
      </c>
      <c r="C961" s="258">
        <v>23.41</v>
      </c>
      <c r="D961">
        <f t="shared" si="165"/>
        <v>5</v>
      </c>
      <c r="E961">
        <f t="shared" si="166"/>
        <v>2023</v>
      </c>
      <c r="F961" s="256">
        <v>45076</v>
      </c>
      <c r="G961" t="s">
        <v>386</v>
      </c>
      <c r="H961" t="s">
        <v>1082</v>
      </c>
      <c r="I961" t="s">
        <v>1216</v>
      </c>
      <c r="J961" t="s">
        <v>1085</v>
      </c>
      <c r="K961" t="s">
        <v>2046</v>
      </c>
      <c r="L961" t="s">
        <v>1737</v>
      </c>
      <c r="M961">
        <v>353556</v>
      </c>
      <c r="N961">
        <v>353695</v>
      </c>
      <c r="O961" s="303">
        <f t="shared" si="164"/>
        <v>139</v>
      </c>
    </row>
    <row r="962" spans="1:15" x14ac:dyDescent="0.2">
      <c r="A962" s="244" t="s">
        <v>413</v>
      </c>
      <c r="B962" s="258">
        <v>0</v>
      </c>
      <c r="C962" s="258">
        <v>0</v>
      </c>
      <c r="D962">
        <f t="shared" si="165"/>
        <v>5</v>
      </c>
      <c r="E962">
        <f t="shared" si="166"/>
        <v>2023</v>
      </c>
      <c r="F962" s="256">
        <v>45077</v>
      </c>
      <c r="G962" t="s">
        <v>386</v>
      </c>
      <c r="H962" t="s">
        <v>1092</v>
      </c>
      <c r="I962" t="s">
        <v>915</v>
      </c>
      <c r="J962" t="s">
        <v>1188</v>
      </c>
      <c r="K962" t="s">
        <v>2047</v>
      </c>
      <c r="L962" t="s">
        <v>1738</v>
      </c>
      <c r="M962">
        <v>420591</v>
      </c>
      <c r="N962">
        <v>420615</v>
      </c>
      <c r="O962" s="303">
        <f t="shared" si="164"/>
        <v>24</v>
      </c>
    </row>
    <row r="963" spans="1:15" x14ac:dyDescent="0.2">
      <c r="A963" s="244">
        <v>5487</v>
      </c>
      <c r="B963" s="258">
        <v>12.81</v>
      </c>
      <c r="C963" s="258">
        <v>23.41</v>
      </c>
      <c r="D963">
        <f t="shared" si="165"/>
        <v>5</v>
      </c>
      <c r="E963">
        <f t="shared" si="166"/>
        <v>2023</v>
      </c>
      <c r="F963" s="256">
        <v>45077</v>
      </c>
      <c r="G963" t="s">
        <v>386</v>
      </c>
      <c r="H963" t="s">
        <v>1328</v>
      </c>
      <c r="I963" t="s">
        <v>1763</v>
      </c>
      <c r="J963" t="s">
        <v>2048</v>
      </c>
      <c r="K963" t="s">
        <v>2049</v>
      </c>
      <c r="L963" t="s">
        <v>2050</v>
      </c>
      <c r="M963">
        <v>241108</v>
      </c>
      <c r="N963">
        <v>241178</v>
      </c>
      <c r="O963" s="303">
        <f t="shared" si="164"/>
        <v>70</v>
      </c>
    </row>
    <row r="964" spans="1:15" x14ac:dyDescent="0.2">
      <c r="A964" s="244" t="s">
        <v>413</v>
      </c>
      <c r="B964" s="258">
        <v>0</v>
      </c>
      <c r="C964" s="258">
        <v>0</v>
      </c>
      <c r="D964">
        <f t="shared" si="165"/>
        <v>5</v>
      </c>
      <c r="E964">
        <f t="shared" si="166"/>
        <v>2023</v>
      </c>
      <c r="F964" s="256">
        <v>45077</v>
      </c>
      <c r="G964" t="s">
        <v>386</v>
      </c>
      <c r="H964" t="s">
        <v>387</v>
      </c>
      <c r="I964" t="s">
        <v>2051</v>
      </c>
      <c r="J964" t="s">
        <v>1188</v>
      </c>
      <c r="K964" t="s">
        <v>2052</v>
      </c>
      <c r="L964" t="s">
        <v>2053</v>
      </c>
      <c r="M964">
        <v>169531</v>
      </c>
      <c r="N964">
        <v>169559</v>
      </c>
      <c r="O964" s="303">
        <f t="shared" si="164"/>
        <v>28</v>
      </c>
    </row>
    <row r="965" spans="1:15" x14ac:dyDescent="0.2">
      <c r="A965" s="244">
        <v>5489</v>
      </c>
      <c r="B965" s="258">
        <v>19.57</v>
      </c>
      <c r="C965" s="258">
        <v>22.99</v>
      </c>
      <c r="D965">
        <f t="shared" si="165"/>
        <v>6</v>
      </c>
      <c r="E965">
        <f t="shared" si="166"/>
        <v>2023</v>
      </c>
      <c r="F965" s="256">
        <v>45078</v>
      </c>
      <c r="G965" t="s">
        <v>386</v>
      </c>
      <c r="H965" t="s">
        <v>1454</v>
      </c>
      <c r="I965" t="s">
        <v>1998</v>
      </c>
      <c r="J965" t="s">
        <v>970</v>
      </c>
      <c r="K965" t="s">
        <v>1271</v>
      </c>
      <c r="L965" t="s">
        <v>2054</v>
      </c>
      <c r="M965">
        <v>19890</v>
      </c>
      <c r="N965">
        <v>20182</v>
      </c>
      <c r="O965" s="303">
        <f t="shared" si="164"/>
        <v>292</v>
      </c>
    </row>
    <row r="966" spans="1:15" x14ac:dyDescent="0.2">
      <c r="A966" s="244">
        <v>5492</v>
      </c>
      <c r="B966" s="258">
        <v>25.63</v>
      </c>
      <c r="C966" s="258">
        <v>23.41</v>
      </c>
      <c r="D966">
        <f t="shared" si="165"/>
        <v>6</v>
      </c>
      <c r="E966">
        <f t="shared" si="166"/>
        <v>2023</v>
      </c>
      <c r="F966" s="256">
        <v>45078</v>
      </c>
      <c r="G966" t="s">
        <v>386</v>
      </c>
      <c r="H966" t="s">
        <v>1092</v>
      </c>
      <c r="I966" t="s">
        <v>1093</v>
      </c>
      <c r="J966" t="s">
        <v>1188</v>
      </c>
      <c r="K966" t="s">
        <v>2055</v>
      </c>
      <c r="L966" t="s">
        <v>2056</v>
      </c>
      <c r="M966">
        <v>420615</v>
      </c>
      <c r="N966">
        <v>420648</v>
      </c>
      <c r="O966" s="303">
        <f t="shared" si="164"/>
        <v>33</v>
      </c>
    </row>
    <row r="967" spans="1:15" x14ac:dyDescent="0.2">
      <c r="A967" s="244">
        <v>5477</v>
      </c>
      <c r="B967" s="258">
        <v>4.2699999999999996</v>
      </c>
      <c r="C967" s="258">
        <v>23.41</v>
      </c>
      <c r="D967">
        <f t="shared" si="165"/>
        <v>6</v>
      </c>
      <c r="E967">
        <f t="shared" si="166"/>
        <v>2023</v>
      </c>
      <c r="F967" s="256">
        <v>45078</v>
      </c>
      <c r="G967" t="s">
        <v>386</v>
      </c>
      <c r="H967" t="s">
        <v>1328</v>
      </c>
      <c r="I967" t="s">
        <v>2057</v>
      </c>
      <c r="J967" t="s">
        <v>1188</v>
      </c>
      <c r="K967" t="s">
        <v>1069</v>
      </c>
      <c r="L967" t="s">
        <v>2058</v>
      </c>
      <c r="M967">
        <v>241178</v>
      </c>
      <c r="N967">
        <v>241211</v>
      </c>
      <c r="O967" s="303">
        <f t="shared" si="164"/>
        <v>33</v>
      </c>
    </row>
    <row r="968" spans="1:15" x14ac:dyDescent="0.2">
      <c r="A968" s="244">
        <v>5493</v>
      </c>
      <c r="B968" s="258">
        <v>12.81</v>
      </c>
      <c r="C968" s="258">
        <v>23.41</v>
      </c>
      <c r="D968">
        <f t="shared" si="165"/>
        <v>6</v>
      </c>
      <c r="E968">
        <f t="shared" si="166"/>
        <v>2023</v>
      </c>
      <c r="F968" s="256">
        <v>45079</v>
      </c>
      <c r="G968" t="s">
        <v>386</v>
      </c>
      <c r="H968" t="s">
        <v>1328</v>
      </c>
      <c r="I968" t="s">
        <v>1981</v>
      </c>
      <c r="J968" t="s">
        <v>1085</v>
      </c>
      <c r="K968" t="s">
        <v>1150</v>
      </c>
      <c r="L968" t="s">
        <v>1989</v>
      </c>
      <c r="M968">
        <v>241211</v>
      </c>
      <c r="N968">
        <v>241348</v>
      </c>
      <c r="O968" s="303">
        <f t="shared" si="164"/>
        <v>137</v>
      </c>
    </row>
    <row r="969" spans="1:15" x14ac:dyDescent="0.2">
      <c r="A969" s="244">
        <v>5490</v>
      </c>
      <c r="B969" s="258">
        <v>12.1</v>
      </c>
      <c r="C969" s="258">
        <v>24.78</v>
      </c>
      <c r="D969">
        <f t="shared" si="165"/>
        <v>6</v>
      </c>
      <c r="E969">
        <f t="shared" si="166"/>
        <v>2023</v>
      </c>
      <c r="F969" s="256">
        <v>45079</v>
      </c>
      <c r="G969" t="s">
        <v>777</v>
      </c>
      <c r="H969" t="s">
        <v>1857</v>
      </c>
      <c r="I969" t="s">
        <v>779</v>
      </c>
      <c r="J969" t="s">
        <v>1188</v>
      </c>
      <c r="K969" t="s">
        <v>2059</v>
      </c>
      <c r="L969" t="s">
        <v>2060</v>
      </c>
      <c r="M969">
        <v>0</v>
      </c>
      <c r="N969">
        <v>0</v>
      </c>
      <c r="O969" s="303">
        <f t="shared" si="164"/>
        <v>0</v>
      </c>
    </row>
    <row r="970" spans="1:15" x14ac:dyDescent="0.2">
      <c r="A970" s="244" t="s">
        <v>413</v>
      </c>
      <c r="B970" s="258">
        <v>0</v>
      </c>
      <c r="C970" s="258">
        <v>0</v>
      </c>
      <c r="D970">
        <f t="shared" si="165"/>
        <v>6</v>
      </c>
      <c r="E970">
        <f t="shared" si="166"/>
        <v>2023</v>
      </c>
      <c r="F970" s="256">
        <v>45079</v>
      </c>
      <c r="G970" t="s">
        <v>386</v>
      </c>
      <c r="H970" t="s">
        <v>1082</v>
      </c>
      <c r="I970" t="s">
        <v>1998</v>
      </c>
      <c r="J970" t="s">
        <v>970</v>
      </c>
      <c r="M970">
        <v>353960</v>
      </c>
      <c r="N970">
        <v>359346</v>
      </c>
      <c r="O970" s="303">
        <f t="shared" si="164"/>
        <v>5386</v>
      </c>
    </row>
    <row r="971" spans="1:15" x14ac:dyDescent="0.2">
      <c r="A971" s="244" t="s">
        <v>413</v>
      </c>
      <c r="B971" s="258">
        <v>0</v>
      </c>
      <c r="C971" s="258">
        <v>0</v>
      </c>
      <c r="D971">
        <f t="shared" si="165"/>
        <v>6</v>
      </c>
      <c r="E971">
        <f t="shared" si="166"/>
        <v>2023</v>
      </c>
      <c r="F971" s="256">
        <v>45079</v>
      </c>
      <c r="G971" t="s">
        <v>386</v>
      </c>
      <c r="H971" t="s">
        <v>1338</v>
      </c>
      <c r="I971" t="s">
        <v>1079</v>
      </c>
      <c r="J971" t="s">
        <v>1188</v>
      </c>
      <c r="K971" t="s">
        <v>2061</v>
      </c>
      <c r="L971" t="s">
        <v>682</v>
      </c>
      <c r="M971">
        <v>311953</v>
      </c>
      <c r="N971">
        <v>311964</v>
      </c>
      <c r="O971" s="303">
        <f t="shared" si="164"/>
        <v>11</v>
      </c>
    </row>
    <row r="972" spans="1:15" x14ac:dyDescent="0.2">
      <c r="A972" s="244" t="s">
        <v>413</v>
      </c>
      <c r="B972" s="258">
        <v>0</v>
      </c>
      <c r="C972" s="258">
        <v>0</v>
      </c>
      <c r="D972">
        <f t="shared" si="165"/>
        <v>6</v>
      </c>
      <c r="E972">
        <f t="shared" si="166"/>
        <v>2023</v>
      </c>
      <c r="F972" s="256">
        <v>45079</v>
      </c>
      <c r="G972" t="s">
        <v>386</v>
      </c>
      <c r="H972" t="s">
        <v>387</v>
      </c>
      <c r="I972" t="s">
        <v>1093</v>
      </c>
      <c r="J972" t="s">
        <v>1188</v>
      </c>
      <c r="K972" t="s">
        <v>2062</v>
      </c>
      <c r="L972" t="s">
        <v>2063</v>
      </c>
      <c r="M972">
        <v>169559</v>
      </c>
      <c r="N972">
        <v>169566</v>
      </c>
      <c r="O972" s="303">
        <f t="shared" si="164"/>
        <v>7</v>
      </c>
    </row>
    <row r="973" spans="1:15" x14ac:dyDescent="0.2">
      <c r="A973" s="244" t="s">
        <v>413</v>
      </c>
      <c r="B973" s="258">
        <v>0</v>
      </c>
      <c r="C973" s="258">
        <v>0</v>
      </c>
      <c r="D973">
        <f t="shared" si="165"/>
        <v>6</v>
      </c>
      <c r="E973">
        <f t="shared" si="166"/>
        <v>2023</v>
      </c>
      <c r="F973" s="256">
        <v>45082</v>
      </c>
      <c r="G973" t="s">
        <v>386</v>
      </c>
      <c r="H973" t="s">
        <v>1082</v>
      </c>
      <c r="I973" t="s">
        <v>1981</v>
      </c>
      <c r="J973" t="s">
        <v>1085</v>
      </c>
      <c r="K973" t="s">
        <v>2064</v>
      </c>
      <c r="L973" t="s">
        <v>1737</v>
      </c>
      <c r="M973">
        <v>354346</v>
      </c>
      <c r="N973">
        <v>354479</v>
      </c>
      <c r="O973" s="303">
        <f t="shared" si="164"/>
        <v>133</v>
      </c>
    </row>
    <row r="974" spans="1:15" x14ac:dyDescent="0.2">
      <c r="A974" s="244">
        <v>5495</v>
      </c>
      <c r="B974" s="258">
        <v>0</v>
      </c>
      <c r="C974" s="258">
        <v>0</v>
      </c>
      <c r="D974">
        <f t="shared" si="165"/>
        <v>6</v>
      </c>
      <c r="E974">
        <f t="shared" si="166"/>
        <v>2023</v>
      </c>
      <c r="F974" s="256">
        <v>45082</v>
      </c>
      <c r="G974" t="s">
        <v>386</v>
      </c>
      <c r="H974" t="s">
        <v>387</v>
      </c>
      <c r="I974" t="s">
        <v>1715</v>
      </c>
      <c r="J974" t="s">
        <v>970</v>
      </c>
      <c r="K974" t="s">
        <v>897</v>
      </c>
      <c r="L974" t="s">
        <v>2065</v>
      </c>
      <c r="M974">
        <v>169566</v>
      </c>
      <c r="N974">
        <v>169904</v>
      </c>
      <c r="O974" s="303">
        <f t="shared" si="164"/>
        <v>338</v>
      </c>
    </row>
    <row r="975" spans="1:15" x14ac:dyDescent="0.2">
      <c r="A975" s="244">
        <v>5496</v>
      </c>
      <c r="B975" s="258">
        <v>0</v>
      </c>
      <c r="C975" s="258">
        <v>0</v>
      </c>
      <c r="D975">
        <f t="shared" si="165"/>
        <v>6</v>
      </c>
      <c r="E975">
        <f t="shared" si="166"/>
        <v>2023</v>
      </c>
      <c r="F975" s="256">
        <v>45082</v>
      </c>
      <c r="G975" t="s">
        <v>386</v>
      </c>
      <c r="H975" t="s">
        <v>1328</v>
      </c>
      <c r="I975" t="s">
        <v>1909</v>
      </c>
      <c r="J975" t="s">
        <v>1188</v>
      </c>
      <c r="K975" t="s">
        <v>1261</v>
      </c>
      <c r="L975" t="s">
        <v>2066</v>
      </c>
      <c r="M975">
        <v>241348</v>
      </c>
      <c r="N975">
        <v>241424</v>
      </c>
      <c r="O975" s="303">
        <f t="shared" si="164"/>
        <v>76</v>
      </c>
    </row>
    <row r="976" spans="1:15" x14ac:dyDescent="0.2">
      <c r="A976" s="244" t="s">
        <v>413</v>
      </c>
      <c r="B976" s="258">
        <v>0</v>
      </c>
      <c r="C976" s="258">
        <v>0</v>
      </c>
      <c r="D976">
        <f t="shared" si="165"/>
        <v>6</v>
      </c>
      <c r="E976">
        <f t="shared" si="166"/>
        <v>2023</v>
      </c>
      <c r="F976" s="256">
        <v>45083</v>
      </c>
      <c r="G976" t="s">
        <v>386</v>
      </c>
      <c r="H976" t="s">
        <v>1454</v>
      </c>
      <c r="I976" t="s">
        <v>2067</v>
      </c>
      <c r="J976" t="s">
        <v>2068</v>
      </c>
      <c r="K976" t="s">
        <v>2069</v>
      </c>
      <c r="L976" t="s">
        <v>2070</v>
      </c>
      <c r="M976">
        <v>20186</v>
      </c>
      <c r="N976">
        <v>21130</v>
      </c>
      <c r="O976" s="303">
        <f t="shared" si="164"/>
        <v>944</v>
      </c>
    </row>
    <row r="977" spans="1:15" x14ac:dyDescent="0.2">
      <c r="A977" s="244">
        <v>5491</v>
      </c>
      <c r="B977" s="258">
        <v>26.1</v>
      </c>
      <c r="C977" s="258">
        <v>22.99</v>
      </c>
      <c r="D977">
        <f t="shared" si="165"/>
        <v>6</v>
      </c>
      <c r="E977">
        <f t="shared" si="166"/>
        <v>2023</v>
      </c>
      <c r="F977" s="256">
        <v>45083</v>
      </c>
      <c r="G977" t="s">
        <v>386</v>
      </c>
      <c r="H977" t="s">
        <v>387</v>
      </c>
      <c r="I977" t="s">
        <v>1723</v>
      </c>
      <c r="J977" t="s">
        <v>1235</v>
      </c>
      <c r="K977" t="s">
        <v>2071</v>
      </c>
      <c r="M977">
        <v>169904</v>
      </c>
      <c r="N977">
        <v>170215</v>
      </c>
      <c r="O977" s="303">
        <f t="shared" si="164"/>
        <v>311</v>
      </c>
    </row>
    <row r="978" spans="1:15" x14ac:dyDescent="0.2">
      <c r="A978" s="244">
        <v>5500</v>
      </c>
      <c r="B978" s="258">
        <v>100.88</v>
      </c>
      <c r="C978" s="258">
        <v>24.78</v>
      </c>
      <c r="D978">
        <f t="shared" si="165"/>
        <v>6</v>
      </c>
      <c r="E978">
        <f t="shared" si="166"/>
        <v>2023</v>
      </c>
      <c r="F978" s="256">
        <v>45082</v>
      </c>
      <c r="G978" t="s">
        <v>777</v>
      </c>
      <c r="H978" t="s">
        <v>1857</v>
      </c>
      <c r="I978" t="s">
        <v>779</v>
      </c>
      <c r="J978" t="s">
        <v>1235</v>
      </c>
      <c r="K978" t="s">
        <v>2072</v>
      </c>
      <c r="M978">
        <v>0</v>
      </c>
      <c r="N978">
        <v>0</v>
      </c>
      <c r="O978" s="303">
        <f t="shared" si="164"/>
        <v>0</v>
      </c>
    </row>
    <row r="979" spans="1:15" x14ac:dyDescent="0.2">
      <c r="A979" s="244" t="s">
        <v>413</v>
      </c>
      <c r="B979" s="258">
        <v>0</v>
      </c>
      <c r="C979" s="258">
        <v>0</v>
      </c>
      <c r="D979">
        <f t="shared" si="165"/>
        <v>6</v>
      </c>
      <c r="E979">
        <f t="shared" si="166"/>
        <v>2023</v>
      </c>
      <c r="F979" s="256">
        <v>45083</v>
      </c>
      <c r="G979" t="s">
        <v>386</v>
      </c>
      <c r="H979" t="s">
        <v>1082</v>
      </c>
      <c r="I979" t="s">
        <v>1981</v>
      </c>
      <c r="J979" t="s">
        <v>1085</v>
      </c>
      <c r="K979" t="s">
        <v>2073</v>
      </c>
      <c r="L979" t="s">
        <v>1737</v>
      </c>
      <c r="M979">
        <v>354479</v>
      </c>
      <c r="N979">
        <v>354612</v>
      </c>
      <c r="O979" s="303">
        <f t="shared" si="164"/>
        <v>133</v>
      </c>
    </row>
    <row r="980" spans="1:15" x14ac:dyDescent="0.2">
      <c r="A980" s="244" t="s">
        <v>413</v>
      </c>
      <c r="B980" s="258">
        <v>0</v>
      </c>
      <c r="C980" s="258">
        <v>0</v>
      </c>
      <c r="D980">
        <f t="shared" si="165"/>
        <v>6</v>
      </c>
      <c r="E980">
        <f t="shared" si="166"/>
        <v>2023</v>
      </c>
      <c r="F980" s="256">
        <v>45083</v>
      </c>
      <c r="G980" t="s">
        <v>386</v>
      </c>
      <c r="H980" t="s">
        <v>1092</v>
      </c>
      <c r="I980" t="s">
        <v>915</v>
      </c>
      <c r="J980" t="s">
        <v>1188</v>
      </c>
      <c r="K980" t="s">
        <v>2074</v>
      </c>
      <c r="L980" t="s">
        <v>1738</v>
      </c>
      <c r="M980">
        <v>420648</v>
      </c>
      <c r="N980">
        <v>420672</v>
      </c>
      <c r="O980" s="303">
        <f t="shared" si="164"/>
        <v>24</v>
      </c>
    </row>
    <row r="981" spans="1:15" x14ac:dyDescent="0.2">
      <c r="A981" s="244">
        <v>5497</v>
      </c>
      <c r="B981" s="258">
        <v>21.35</v>
      </c>
      <c r="C981" s="258">
        <v>23.41</v>
      </c>
      <c r="D981">
        <f t="shared" si="165"/>
        <v>6</v>
      </c>
      <c r="E981">
        <f t="shared" si="166"/>
        <v>2023</v>
      </c>
      <c r="F981" s="256">
        <v>45083</v>
      </c>
      <c r="G981" t="s">
        <v>386</v>
      </c>
      <c r="H981" t="s">
        <v>1328</v>
      </c>
      <c r="I981" t="s">
        <v>2057</v>
      </c>
      <c r="K981" t="s">
        <v>2075</v>
      </c>
      <c r="M981">
        <v>241437</v>
      </c>
      <c r="N981">
        <v>241590</v>
      </c>
      <c r="O981" s="303">
        <f t="shared" si="164"/>
        <v>153</v>
      </c>
    </row>
    <row r="982" spans="1:15" x14ac:dyDescent="0.2">
      <c r="A982" s="244" t="s">
        <v>413</v>
      </c>
      <c r="B982" s="258">
        <v>0</v>
      </c>
      <c r="C982" s="258">
        <v>0</v>
      </c>
      <c r="D982">
        <f t="shared" si="165"/>
        <v>6</v>
      </c>
      <c r="E982">
        <f t="shared" si="166"/>
        <v>2023</v>
      </c>
      <c r="F982" s="256">
        <v>45084</v>
      </c>
      <c r="G982" t="s">
        <v>386</v>
      </c>
      <c r="H982" t="s">
        <v>455</v>
      </c>
      <c r="I982" t="s">
        <v>1093</v>
      </c>
      <c r="J982" t="s">
        <v>1188</v>
      </c>
      <c r="K982" t="s">
        <v>2076</v>
      </c>
      <c r="M982">
        <v>359675</v>
      </c>
      <c r="N982">
        <v>359700</v>
      </c>
      <c r="O982" s="303">
        <f t="shared" si="164"/>
        <v>25</v>
      </c>
    </row>
    <row r="983" spans="1:15" x14ac:dyDescent="0.2">
      <c r="A983" s="244">
        <v>5498</v>
      </c>
      <c r="B983" s="258">
        <v>17.079999999999998</v>
      </c>
      <c r="C983" s="258">
        <v>23.41</v>
      </c>
      <c r="D983">
        <f t="shared" si="165"/>
        <v>6</v>
      </c>
      <c r="E983">
        <f t="shared" si="166"/>
        <v>2023</v>
      </c>
      <c r="F983" s="256">
        <v>45083</v>
      </c>
      <c r="G983" t="s">
        <v>386</v>
      </c>
      <c r="H983" t="s">
        <v>1328</v>
      </c>
      <c r="I983" t="s">
        <v>1981</v>
      </c>
      <c r="K983" t="s">
        <v>2077</v>
      </c>
      <c r="M983">
        <v>241590</v>
      </c>
      <c r="N983">
        <v>241781</v>
      </c>
      <c r="O983" s="303">
        <f t="shared" si="164"/>
        <v>191</v>
      </c>
    </row>
    <row r="984" spans="1:15" x14ac:dyDescent="0.2">
      <c r="A984" s="244">
        <v>5801</v>
      </c>
      <c r="B984" s="258">
        <v>12.81</v>
      </c>
      <c r="C984" s="258">
        <v>23.41</v>
      </c>
      <c r="D984">
        <f t="shared" si="165"/>
        <v>6</v>
      </c>
      <c r="E984">
        <f t="shared" si="166"/>
        <v>2023</v>
      </c>
      <c r="F984" s="256">
        <v>45084</v>
      </c>
      <c r="G984" t="s">
        <v>386</v>
      </c>
      <c r="H984" t="s">
        <v>1816</v>
      </c>
      <c r="I984" t="s">
        <v>1093</v>
      </c>
      <c r="J984" t="s">
        <v>1188</v>
      </c>
      <c r="K984" t="s">
        <v>2078</v>
      </c>
      <c r="M984">
        <v>0</v>
      </c>
      <c r="N984">
        <v>0</v>
      </c>
      <c r="O984" s="303">
        <f t="shared" si="164"/>
        <v>0</v>
      </c>
    </row>
    <row r="985" spans="1:15" x14ac:dyDescent="0.2">
      <c r="A985" s="244">
        <v>5804</v>
      </c>
      <c r="B985" s="258">
        <v>85.43</v>
      </c>
      <c r="C985" s="258">
        <v>23.41</v>
      </c>
      <c r="D985">
        <f t="shared" si="165"/>
        <v>6</v>
      </c>
      <c r="E985">
        <f t="shared" si="166"/>
        <v>2023</v>
      </c>
      <c r="F985" s="256">
        <v>45084</v>
      </c>
      <c r="G985" t="s">
        <v>386</v>
      </c>
      <c r="H985" t="s">
        <v>1082</v>
      </c>
      <c r="I985" t="s">
        <v>1552</v>
      </c>
      <c r="J985" t="s">
        <v>1085</v>
      </c>
      <c r="K985" t="s">
        <v>2079</v>
      </c>
      <c r="L985" t="s">
        <v>1737</v>
      </c>
      <c r="M985">
        <v>354612</v>
      </c>
      <c r="N985">
        <v>354752</v>
      </c>
      <c r="O985" s="303">
        <f t="shared" si="164"/>
        <v>140</v>
      </c>
    </row>
    <row r="986" spans="1:15" x14ac:dyDescent="0.2">
      <c r="A986" s="244" t="s">
        <v>413</v>
      </c>
      <c r="B986" s="258">
        <v>0</v>
      </c>
      <c r="C986" s="258">
        <v>0</v>
      </c>
      <c r="D986">
        <f t="shared" si="165"/>
        <v>6</v>
      </c>
      <c r="E986">
        <f t="shared" si="166"/>
        <v>2023</v>
      </c>
      <c r="F986" s="256">
        <v>45085</v>
      </c>
      <c r="G986" t="s">
        <v>386</v>
      </c>
      <c r="H986" t="s">
        <v>1082</v>
      </c>
      <c r="I986" t="s">
        <v>1981</v>
      </c>
      <c r="J986" t="s">
        <v>1085</v>
      </c>
      <c r="K986" t="s">
        <v>2080</v>
      </c>
      <c r="L986" t="s">
        <v>1737</v>
      </c>
      <c r="M986">
        <v>354752</v>
      </c>
      <c r="N986">
        <v>354885</v>
      </c>
      <c r="O986" s="303">
        <f t="shared" si="164"/>
        <v>133</v>
      </c>
    </row>
    <row r="987" spans="1:15" x14ac:dyDescent="0.2">
      <c r="A987" s="244" t="s">
        <v>413</v>
      </c>
      <c r="B987" s="258">
        <v>0</v>
      </c>
      <c r="C987" s="258">
        <v>0</v>
      </c>
      <c r="D987">
        <f t="shared" si="165"/>
        <v>6</v>
      </c>
      <c r="E987">
        <f t="shared" si="166"/>
        <v>2023</v>
      </c>
      <c r="F987" s="256">
        <v>45085</v>
      </c>
      <c r="G987" t="s">
        <v>386</v>
      </c>
      <c r="H987" t="s">
        <v>1338</v>
      </c>
      <c r="I987" t="s">
        <v>1079</v>
      </c>
      <c r="J987" t="s">
        <v>1188</v>
      </c>
      <c r="K987" t="s">
        <v>2081</v>
      </c>
      <c r="L987" t="s">
        <v>682</v>
      </c>
      <c r="M987">
        <v>311964</v>
      </c>
      <c r="N987">
        <v>311976</v>
      </c>
      <c r="O987" s="303">
        <f t="shared" si="164"/>
        <v>12</v>
      </c>
    </row>
    <row r="988" spans="1:15" x14ac:dyDescent="0.2">
      <c r="A988" s="244">
        <v>5802</v>
      </c>
      <c r="B988" s="258">
        <v>26.1</v>
      </c>
      <c r="C988" s="258">
        <v>22.99</v>
      </c>
      <c r="D988">
        <f t="shared" si="165"/>
        <v>6</v>
      </c>
      <c r="E988">
        <f t="shared" si="166"/>
        <v>2023</v>
      </c>
      <c r="F988" s="256">
        <v>45085</v>
      </c>
      <c r="G988" t="s">
        <v>386</v>
      </c>
      <c r="H988" t="s">
        <v>387</v>
      </c>
      <c r="I988" t="s">
        <v>1998</v>
      </c>
      <c r="J988" t="s">
        <v>1235</v>
      </c>
      <c r="K988" t="s">
        <v>2082</v>
      </c>
      <c r="M988">
        <v>170215</v>
      </c>
      <c r="N988">
        <v>170525</v>
      </c>
      <c r="O988" s="303">
        <f t="shared" si="164"/>
        <v>310</v>
      </c>
    </row>
    <row r="989" spans="1:15" x14ac:dyDescent="0.2">
      <c r="A989" s="244" t="s">
        <v>413</v>
      </c>
      <c r="B989" s="258">
        <v>0</v>
      </c>
      <c r="C989" s="258">
        <v>0</v>
      </c>
      <c r="D989">
        <f t="shared" si="165"/>
        <v>6</v>
      </c>
      <c r="E989">
        <f t="shared" si="166"/>
        <v>2023</v>
      </c>
      <c r="F989" s="256">
        <v>45085</v>
      </c>
      <c r="G989" t="s">
        <v>386</v>
      </c>
      <c r="H989" t="s">
        <v>1328</v>
      </c>
      <c r="I989" t="s">
        <v>1552</v>
      </c>
      <c r="K989" t="s">
        <v>2083</v>
      </c>
      <c r="M989">
        <v>241781</v>
      </c>
      <c r="N989">
        <v>241805</v>
      </c>
      <c r="O989" s="303">
        <f t="shared" si="164"/>
        <v>24</v>
      </c>
    </row>
    <row r="990" spans="1:15" x14ac:dyDescent="0.2">
      <c r="A990" s="244">
        <v>5803</v>
      </c>
      <c r="B990" s="258">
        <v>174.28</v>
      </c>
      <c r="C990" s="258">
        <v>24.78</v>
      </c>
      <c r="D990">
        <f t="shared" si="165"/>
        <v>6</v>
      </c>
      <c r="E990">
        <f t="shared" si="166"/>
        <v>2023</v>
      </c>
      <c r="F990" s="256">
        <v>45085</v>
      </c>
      <c r="G990" t="s">
        <v>777</v>
      </c>
      <c r="H990" t="s">
        <v>1857</v>
      </c>
      <c r="I990" t="s">
        <v>779</v>
      </c>
      <c r="J990" t="s">
        <v>1976</v>
      </c>
      <c r="K990" t="s">
        <v>2084</v>
      </c>
      <c r="L990" t="s">
        <v>2085</v>
      </c>
      <c r="M990">
        <v>0</v>
      </c>
      <c r="N990">
        <v>0</v>
      </c>
      <c r="O990" s="303">
        <f t="shared" si="164"/>
        <v>0</v>
      </c>
    </row>
    <row r="991" spans="1:15" x14ac:dyDescent="0.2">
      <c r="A991" s="244" t="s">
        <v>413</v>
      </c>
      <c r="B991" s="258">
        <v>0</v>
      </c>
      <c r="C991" s="258">
        <v>0</v>
      </c>
      <c r="D991">
        <f t="shared" si="165"/>
        <v>6</v>
      </c>
      <c r="E991">
        <f t="shared" si="166"/>
        <v>2023</v>
      </c>
      <c r="F991" s="256">
        <v>45086</v>
      </c>
      <c r="G991" t="s">
        <v>386</v>
      </c>
      <c r="H991" t="s">
        <v>455</v>
      </c>
      <c r="I991" t="s">
        <v>1093</v>
      </c>
      <c r="J991" t="s">
        <v>1188</v>
      </c>
      <c r="K991" t="s">
        <v>1009</v>
      </c>
      <c r="L991" t="s">
        <v>1929</v>
      </c>
      <c r="M991">
        <v>359700</v>
      </c>
      <c r="N991">
        <v>359722</v>
      </c>
      <c r="O991" s="303">
        <f t="shared" si="164"/>
        <v>22</v>
      </c>
    </row>
    <row r="992" spans="1:15" x14ac:dyDescent="0.2">
      <c r="A992" s="244">
        <v>5499</v>
      </c>
      <c r="B992" s="258">
        <v>6.33</v>
      </c>
      <c r="C992" s="258">
        <v>23.41</v>
      </c>
      <c r="D992">
        <f t="shared" si="165"/>
        <v>6</v>
      </c>
      <c r="E992">
        <f t="shared" si="166"/>
        <v>2023</v>
      </c>
      <c r="F992" s="256">
        <v>45086</v>
      </c>
      <c r="G992" t="s">
        <v>386</v>
      </c>
      <c r="H992" t="s">
        <v>387</v>
      </c>
      <c r="I992" t="s">
        <v>2057</v>
      </c>
      <c r="J992" t="s">
        <v>2086</v>
      </c>
      <c r="K992" t="s">
        <v>2087</v>
      </c>
      <c r="L992" t="s">
        <v>2088</v>
      </c>
      <c r="M992">
        <v>170525</v>
      </c>
      <c r="N992">
        <v>170598</v>
      </c>
      <c r="O992" s="303">
        <f t="shared" si="164"/>
        <v>73</v>
      </c>
    </row>
    <row r="993" spans="1:15" x14ac:dyDescent="0.2">
      <c r="A993" s="244">
        <v>5805</v>
      </c>
      <c r="B993" s="258">
        <v>12.81</v>
      </c>
      <c r="C993" s="258">
        <v>23.41</v>
      </c>
      <c r="D993">
        <f t="shared" si="165"/>
        <v>6</v>
      </c>
      <c r="E993">
        <f t="shared" si="166"/>
        <v>2023</v>
      </c>
      <c r="F993" s="256">
        <v>45086</v>
      </c>
      <c r="G993" t="s">
        <v>386</v>
      </c>
      <c r="H993" t="s">
        <v>1328</v>
      </c>
      <c r="I993" t="s">
        <v>1981</v>
      </c>
      <c r="J993" t="s">
        <v>1085</v>
      </c>
      <c r="K993" t="s">
        <v>2089</v>
      </c>
      <c r="L993" t="s">
        <v>1989</v>
      </c>
      <c r="M993">
        <v>241805</v>
      </c>
      <c r="N993">
        <v>241942</v>
      </c>
      <c r="O993" s="303">
        <f t="shared" si="164"/>
        <v>137</v>
      </c>
    </row>
    <row r="994" spans="1:15" x14ac:dyDescent="0.2">
      <c r="A994" s="244">
        <v>5806</v>
      </c>
      <c r="B994" s="258">
        <v>36.32</v>
      </c>
      <c r="C994" s="258">
        <v>24.78</v>
      </c>
      <c r="D994">
        <f t="shared" si="165"/>
        <v>6</v>
      </c>
      <c r="E994">
        <f t="shared" si="166"/>
        <v>2023</v>
      </c>
      <c r="F994" s="256">
        <v>45086</v>
      </c>
      <c r="G994" t="s">
        <v>777</v>
      </c>
      <c r="H994" t="s">
        <v>1857</v>
      </c>
      <c r="I994" t="s">
        <v>779</v>
      </c>
      <c r="J994" t="s">
        <v>2090</v>
      </c>
      <c r="K994" t="s">
        <v>1477</v>
      </c>
      <c r="L994" t="s">
        <v>2091</v>
      </c>
      <c r="M994">
        <v>0</v>
      </c>
      <c r="N994">
        <v>0</v>
      </c>
      <c r="O994" s="303">
        <f t="shared" si="164"/>
        <v>0</v>
      </c>
    </row>
    <row r="995" spans="1:15" x14ac:dyDescent="0.2">
      <c r="A995" s="244" t="s">
        <v>413</v>
      </c>
      <c r="B995" s="258">
        <v>0</v>
      </c>
      <c r="C995" s="258">
        <v>0</v>
      </c>
      <c r="D995">
        <f t="shared" si="165"/>
        <v>6</v>
      </c>
      <c r="E995">
        <f t="shared" si="166"/>
        <v>2023</v>
      </c>
      <c r="F995" s="256">
        <v>45089</v>
      </c>
      <c r="G995" t="s">
        <v>386</v>
      </c>
      <c r="H995" t="s">
        <v>387</v>
      </c>
      <c r="I995" t="s">
        <v>1763</v>
      </c>
      <c r="J995" t="s">
        <v>1085</v>
      </c>
      <c r="K995" t="s">
        <v>2092</v>
      </c>
      <c r="L995" t="s">
        <v>1737</v>
      </c>
      <c r="M995">
        <v>170598</v>
      </c>
      <c r="N995">
        <v>170736</v>
      </c>
      <c r="O995" s="303">
        <f t="shared" si="164"/>
        <v>138</v>
      </c>
    </row>
    <row r="996" spans="1:15" x14ac:dyDescent="0.2">
      <c r="A996" s="244"/>
      <c r="B996" s="264"/>
      <c r="C996" s="258"/>
      <c r="D996">
        <f t="shared" si="165"/>
        <v>6</v>
      </c>
      <c r="E996">
        <f t="shared" si="166"/>
        <v>2023</v>
      </c>
      <c r="F996" s="256">
        <v>45089</v>
      </c>
      <c r="G996" t="s">
        <v>386</v>
      </c>
      <c r="H996" t="s">
        <v>1454</v>
      </c>
      <c r="I996" t="s">
        <v>1753</v>
      </c>
      <c r="J996" t="s">
        <v>1235</v>
      </c>
      <c r="K996" t="s">
        <v>1661</v>
      </c>
      <c r="L996" t="s">
        <v>2093</v>
      </c>
      <c r="M996">
        <v>21130</v>
      </c>
      <c r="N996" s="262">
        <v>21462</v>
      </c>
      <c r="O996" s="303">
        <f t="shared" si="164"/>
        <v>332</v>
      </c>
    </row>
    <row r="997" spans="1:15" x14ac:dyDescent="0.2">
      <c r="A997" s="244" t="s">
        <v>413</v>
      </c>
      <c r="B997" s="258">
        <v>0</v>
      </c>
      <c r="C997" s="258">
        <v>0</v>
      </c>
      <c r="D997">
        <f t="shared" si="165"/>
        <v>6</v>
      </c>
      <c r="E997">
        <f t="shared" si="166"/>
        <v>2023</v>
      </c>
      <c r="F997" s="256">
        <v>45090</v>
      </c>
      <c r="G997" t="s">
        <v>386</v>
      </c>
      <c r="H997" t="s">
        <v>387</v>
      </c>
      <c r="I997" t="s">
        <v>1981</v>
      </c>
      <c r="J997" t="s">
        <v>1085</v>
      </c>
      <c r="K997" t="s">
        <v>2094</v>
      </c>
      <c r="L997" t="s">
        <v>1737</v>
      </c>
      <c r="M997">
        <v>170736</v>
      </c>
      <c r="O997" s="303">
        <f t="shared" si="164"/>
        <v>-170736</v>
      </c>
    </row>
    <row r="998" spans="1:15" x14ac:dyDescent="0.2">
      <c r="A998" s="244">
        <v>5808</v>
      </c>
      <c r="B998" s="258"/>
      <c r="C998" s="258"/>
      <c r="D998">
        <f t="shared" si="165"/>
        <v>6</v>
      </c>
      <c r="E998">
        <f t="shared" si="166"/>
        <v>2023</v>
      </c>
      <c r="F998" s="256">
        <v>45090</v>
      </c>
      <c r="G998" t="s">
        <v>386</v>
      </c>
      <c r="H998" t="s">
        <v>1454</v>
      </c>
      <c r="I998" t="s">
        <v>1723</v>
      </c>
      <c r="J998" t="s">
        <v>1235</v>
      </c>
      <c r="K998" t="s">
        <v>2095</v>
      </c>
      <c r="L998" t="s">
        <v>2096</v>
      </c>
      <c r="M998" s="262">
        <v>21415</v>
      </c>
      <c r="N998">
        <v>21747</v>
      </c>
      <c r="O998" s="303">
        <f t="shared" si="164"/>
        <v>332</v>
      </c>
    </row>
    <row r="999" spans="1:15" x14ac:dyDescent="0.2">
      <c r="A999" s="244">
        <v>5809</v>
      </c>
      <c r="B999" s="258">
        <v>8.5399999999999991</v>
      </c>
      <c r="C999" s="258">
        <v>23.41</v>
      </c>
      <c r="D999">
        <f t="shared" si="165"/>
        <v>6</v>
      </c>
      <c r="E999">
        <f t="shared" si="166"/>
        <v>2023</v>
      </c>
      <c r="F999" s="256">
        <v>45090</v>
      </c>
      <c r="G999" t="s">
        <v>386</v>
      </c>
      <c r="H999" t="s">
        <v>1092</v>
      </c>
      <c r="I999" t="s">
        <v>915</v>
      </c>
      <c r="J999" t="s">
        <v>1188</v>
      </c>
      <c r="K999" t="s">
        <v>2097</v>
      </c>
      <c r="L999" t="s">
        <v>1738</v>
      </c>
      <c r="M999">
        <v>420672</v>
      </c>
      <c r="N999">
        <v>420696</v>
      </c>
      <c r="O999" s="303">
        <f t="shared" si="164"/>
        <v>24</v>
      </c>
    </row>
    <row r="1000" spans="1:15" x14ac:dyDescent="0.2">
      <c r="A1000" s="244">
        <v>5810</v>
      </c>
      <c r="B1000" s="258">
        <v>12.81</v>
      </c>
      <c r="C1000" s="258">
        <v>23.41</v>
      </c>
      <c r="D1000">
        <f t="shared" si="165"/>
        <v>6</v>
      </c>
      <c r="E1000">
        <f t="shared" si="166"/>
        <v>2023</v>
      </c>
      <c r="F1000" s="256">
        <v>45090</v>
      </c>
      <c r="G1000" t="s">
        <v>386</v>
      </c>
      <c r="H1000" t="s">
        <v>1338</v>
      </c>
      <c r="I1000" t="s">
        <v>1079</v>
      </c>
      <c r="J1000" t="s">
        <v>1188</v>
      </c>
      <c r="K1000" t="s">
        <v>1015</v>
      </c>
      <c r="L1000" t="s">
        <v>682</v>
      </c>
      <c r="M1000">
        <v>311976</v>
      </c>
      <c r="N1000">
        <v>312005</v>
      </c>
      <c r="O1000" s="303">
        <f t="shared" si="164"/>
        <v>29</v>
      </c>
    </row>
    <row r="1001" spans="1:15" x14ac:dyDescent="0.2">
      <c r="A1001" s="244">
        <v>5811</v>
      </c>
      <c r="B1001" s="258">
        <v>4.2699999999999996</v>
      </c>
      <c r="C1001" s="258">
        <v>23.41</v>
      </c>
      <c r="D1001">
        <f t="shared" si="165"/>
        <v>6</v>
      </c>
      <c r="E1001">
        <f t="shared" si="166"/>
        <v>2023</v>
      </c>
      <c r="F1001" s="256">
        <v>45091</v>
      </c>
      <c r="G1001" t="s">
        <v>386</v>
      </c>
      <c r="H1001" t="s">
        <v>1328</v>
      </c>
      <c r="I1001" t="s">
        <v>2057</v>
      </c>
      <c r="J1001" t="s">
        <v>1188</v>
      </c>
      <c r="K1001" t="s">
        <v>2098</v>
      </c>
      <c r="L1001" t="s">
        <v>2099</v>
      </c>
      <c r="M1001">
        <v>241942</v>
      </c>
      <c r="N1001">
        <v>241967</v>
      </c>
      <c r="O1001" s="303">
        <f t="shared" si="164"/>
        <v>25</v>
      </c>
    </row>
    <row r="1002" spans="1:15" x14ac:dyDescent="0.2">
      <c r="A1002" s="244">
        <v>5812</v>
      </c>
      <c r="B1002" s="260"/>
      <c r="C1002" s="260"/>
      <c r="D1002">
        <f t="shared" si="165"/>
        <v>6</v>
      </c>
      <c r="E1002">
        <f t="shared" si="166"/>
        <v>2023</v>
      </c>
      <c r="F1002" s="256">
        <v>45091</v>
      </c>
      <c r="G1002" t="s">
        <v>386</v>
      </c>
      <c r="H1002" t="s">
        <v>2100</v>
      </c>
      <c r="I1002" t="s">
        <v>1723</v>
      </c>
      <c r="J1002" t="s">
        <v>970</v>
      </c>
      <c r="K1002" t="s">
        <v>1203</v>
      </c>
      <c r="L1002" t="s">
        <v>2101</v>
      </c>
      <c r="M1002">
        <v>21747</v>
      </c>
      <c r="N1002">
        <v>22080</v>
      </c>
      <c r="O1002" s="303">
        <f t="shared" si="164"/>
        <v>333</v>
      </c>
    </row>
    <row r="1003" spans="1:15" x14ac:dyDescent="0.2">
      <c r="A1003" s="244" t="s">
        <v>413</v>
      </c>
      <c r="B1003" s="258">
        <v>0</v>
      </c>
      <c r="C1003" s="258">
        <v>0</v>
      </c>
      <c r="D1003">
        <f t="shared" si="165"/>
        <v>6</v>
      </c>
      <c r="E1003">
        <f t="shared" si="166"/>
        <v>2023</v>
      </c>
      <c r="F1003" s="256">
        <v>45091</v>
      </c>
      <c r="G1003" t="s">
        <v>386</v>
      </c>
      <c r="H1003" t="s">
        <v>387</v>
      </c>
      <c r="I1003" t="s">
        <v>1981</v>
      </c>
      <c r="J1003" t="s">
        <v>1085</v>
      </c>
      <c r="K1003" t="s">
        <v>2102</v>
      </c>
      <c r="L1003" t="s">
        <v>1737</v>
      </c>
      <c r="M1003">
        <v>170864</v>
      </c>
      <c r="N1003">
        <v>170992</v>
      </c>
      <c r="O1003" s="303">
        <f t="shared" si="164"/>
        <v>128</v>
      </c>
    </row>
    <row r="1004" spans="1:15" x14ac:dyDescent="0.2">
      <c r="A1004" s="244">
        <v>5807</v>
      </c>
      <c r="B1004" s="264">
        <v>25.63</v>
      </c>
      <c r="C1004" s="258">
        <v>23.41</v>
      </c>
      <c r="D1004">
        <f t="shared" si="165"/>
        <v>6</v>
      </c>
      <c r="E1004">
        <f t="shared" si="166"/>
        <v>2023</v>
      </c>
      <c r="F1004" s="256">
        <v>45092</v>
      </c>
      <c r="G1004" t="s">
        <v>386</v>
      </c>
      <c r="H1004" t="s">
        <v>1454</v>
      </c>
      <c r="I1004" t="s">
        <v>1971</v>
      </c>
      <c r="J1004" t="s">
        <v>1235</v>
      </c>
      <c r="K1004" t="s">
        <v>2103</v>
      </c>
      <c r="L1004" t="s">
        <v>2104</v>
      </c>
      <c r="M1004">
        <v>22080</v>
      </c>
      <c r="O1004" s="303">
        <f t="shared" si="164"/>
        <v>-22080</v>
      </c>
    </row>
    <row r="1005" spans="1:15" x14ac:dyDescent="0.2">
      <c r="A1005" s="244">
        <v>5813</v>
      </c>
      <c r="B1005" s="258">
        <v>29.9</v>
      </c>
      <c r="C1005" s="258">
        <v>23.41</v>
      </c>
      <c r="D1005">
        <f t="shared" si="165"/>
        <v>6</v>
      </c>
      <c r="E1005">
        <f t="shared" si="166"/>
        <v>2023</v>
      </c>
      <c r="F1005" s="256">
        <v>45092</v>
      </c>
      <c r="G1005" t="s">
        <v>386</v>
      </c>
      <c r="H1005" t="s">
        <v>387</v>
      </c>
      <c r="I1005" t="s">
        <v>1981</v>
      </c>
      <c r="J1005" t="s">
        <v>1085</v>
      </c>
      <c r="K1005" t="s">
        <v>2105</v>
      </c>
      <c r="L1005" t="s">
        <v>1737</v>
      </c>
      <c r="M1005">
        <v>170992</v>
      </c>
      <c r="N1005">
        <v>171126</v>
      </c>
      <c r="O1005" s="303">
        <f t="shared" si="164"/>
        <v>134</v>
      </c>
    </row>
    <row r="1006" spans="1:15" x14ac:dyDescent="0.2">
      <c r="A1006" s="244">
        <v>5814</v>
      </c>
      <c r="B1006" s="258">
        <v>12.81</v>
      </c>
      <c r="C1006" s="258">
        <v>23.41</v>
      </c>
      <c r="D1006">
        <f t="shared" si="165"/>
        <v>6</v>
      </c>
      <c r="E1006">
        <f t="shared" si="166"/>
        <v>2023</v>
      </c>
      <c r="F1006" s="256">
        <v>45092</v>
      </c>
      <c r="G1006" t="s">
        <v>386</v>
      </c>
      <c r="H1006" t="s">
        <v>455</v>
      </c>
      <c r="I1006" t="s">
        <v>1956</v>
      </c>
      <c r="J1006" t="s">
        <v>1188</v>
      </c>
      <c r="K1006" t="s">
        <v>2106</v>
      </c>
      <c r="L1006" t="s">
        <v>1820</v>
      </c>
      <c r="M1006">
        <v>359722</v>
      </c>
      <c r="N1006">
        <v>359741</v>
      </c>
      <c r="O1006" s="303">
        <f t="shared" si="164"/>
        <v>19</v>
      </c>
    </row>
    <row r="1007" spans="1:15" x14ac:dyDescent="0.2">
      <c r="A1007" s="244" t="s">
        <v>413</v>
      </c>
      <c r="B1007" s="258">
        <v>0</v>
      </c>
      <c r="C1007" s="258">
        <v>0</v>
      </c>
      <c r="D1007">
        <f t="shared" si="165"/>
        <v>6</v>
      </c>
      <c r="E1007">
        <f t="shared" si="166"/>
        <v>2023</v>
      </c>
      <c r="F1007" s="256">
        <v>45092</v>
      </c>
      <c r="G1007" t="s">
        <v>386</v>
      </c>
      <c r="H1007" t="s">
        <v>1338</v>
      </c>
      <c r="I1007" t="s">
        <v>1079</v>
      </c>
      <c r="J1007" t="s">
        <v>1188</v>
      </c>
      <c r="K1007" t="s">
        <v>1023</v>
      </c>
      <c r="L1007" t="s">
        <v>682</v>
      </c>
      <c r="M1007">
        <v>312005</v>
      </c>
      <c r="N1007">
        <v>312017</v>
      </c>
      <c r="O1007" s="303">
        <f t="shared" si="164"/>
        <v>12</v>
      </c>
    </row>
    <row r="1008" spans="1:15" x14ac:dyDescent="0.2">
      <c r="A1008" s="244" t="s">
        <v>413</v>
      </c>
      <c r="B1008" s="258">
        <v>0</v>
      </c>
      <c r="C1008" s="258">
        <v>0</v>
      </c>
      <c r="D1008">
        <f t="shared" si="165"/>
        <v>6</v>
      </c>
      <c r="E1008">
        <f t="shared" si="166"/>
        <v>2023</v>
      </c>
      <c r="F1008" s="256">
        <v>45097</v>
      </c>
      <c r="G1008" t="s">
        <v>386</v>
      </c>
      <c r="H1008" t="s">
        <v>1700</v>
      </c>
      <c r="I1008" t="s">
        <v>1093</v>
      </c>
      <c r="J1008" t="s">
        <v>1188</v>
      </c>
      <c r="K1008" t="s">
        <v>1034</v>
      </c>
      <c r="L1008" t="s">
        <v>1929</v>
      </c>
      <c r="M1008">
        <v>359741</v>
      </c>
      <c r="N1008">
        <v>359762</v>
      </c>
      <c r="O1008" s="303">
        <f t="shared" si="164"/>
        <v>21</v>
      </c>
    </row>
    <row r="1009" spans="1:15" x14ac:dyDescent="0.2">
      <c r="A1009" s="244" t="s">
        <v>413</v>
      </c>
      <c r="B1009" s="258">
        <v>0</v>
      </c>
      <c r="C1009" s="258">
        <v>0</v>
      </c>
      <c r="D1009">
        <f t="shared" si="165"/>
        <v>6</v>
      </c>
      <c r="E1009">
        <f t="shared" si="166"/>
        <v>2023</v>
      </c>
      <c r="F1009" s="256">
        <v>45097</v>
      </c>
      <c r="G1009" t="s">
        <v>386</v>
      </c>
      <c r="H1009" t="s">
        <v>1454</v>
      </c>
      <c r="I1009" t="s">
        <v>1998</v>
      </c>
      <c r="J1009" t="s">
        <v>1188</v>
      </c>
      <c r="K1009" t="s">
        <v>2107</v>
      </c>
      <c r="L1009" t="s">
        <v>2108</v>
      </c>
      <c r="M1009">
        <v>22420</v>
      </c>
      <c r="N1009">
        <v>22441</v>
      </c>
      <c r="O1009" s="303">
        <f t="shared" si="164"/>
        <v>21</v>
      </c>
    </row>
    <row r="1010" spans="1:15" x14ac:dyDescent="0.2">
      <c r="A1010" s="244" t="s">
        <v>413</v>
      </c>
      <c r="B1010" s="258">
        <v>0</v>
      </c>
      <c r="C1010" s="258">
        <v>0</v>
      </c>
      <c r="D1010">
        <f t="shared" si="165"/>
        <v>6</v>
      </c>
      <c r="E1010">
        <f t="shared" si="166"/>
        <v>2023</v>
      </c>
      <c r="F1010" s="256">
        <v>45098</v>
      </c>
      <c r="G1010" t="s">
        <v>386</v>
      </c>
      <c r="H1010" t="s">
        <v>1092</v>
      </c>
      <c r="I1010" t="s">
        <v>1093</v>
      </c>
      <c r="J1010" t="s">
        <v>1188</v>
      </c>
      <c r="K1010" t="s">
        <v>1035</v>
      </c>
      <c r="L1010" t="s">
        <v>1722</v>
      </c>
      <c r="M1010">
        <v>420696</v>
      </c>
      <c r="N1010">
        <v>420715</v>
      </c>
      <c r="O1010" s="303">
        <f t="shared" si="164"/>
        <v>19</v>
      </c>
    </row>
    <row r="1011" spans="1:15" x14ac:dyDescent="0.2">
      <c r="A1011" s="244">
        <v>5815</v>
      </c>
      <c r="B1011" s="258">
        <v>26</v>
      </c>
      <c r="C1011" s="258">
        <v>23.08</v>
      </c>
      <c r="D1011">
        <f t="shared" ref="D1011:D1033" si="167">MONTH(F1011)</f>
        <v>6</v>
      </c>
      <c r="E1011">
        <f t="shared" ref="E1011:E1033" si="168">YEAR(F1011)</f>
        <v>2023</v>
      </c>
      <c r="F1011" s="256">
        <v>45098</v>
      </c>
      <c r="G1011" t="s">
        <v>386</v>
      </c>
      <c r="H1011" t="s">
        <v>1454</v>
      </c>
      <c r="I1011" t="s">
        <v>1715</v>
      </c>
      <c r="J1011" t="s">
        <v>1235</v>
      </c>
      <c r="K1011" t="s">
        <v>906</v>
      </c>
      <c r="L1011" t="s">
        <v>2109</v>
      </c>
      <c r="M1011">
        <v>22441</v>
      </c>
      <c r="N1011">
        <v>22746</v>
      </c>
      <c r="O1011" s="303">
        <f t="shared" si="164"/>
        <v>305</v>
      </c>
    </row>
    <row r="1012" spans="1:15" x14ac:dyDescent="0.2">
      <c r="A1012" s="244">
        <v>5816</v>
      </c>
      <c r="B1012" s="258">
        <v>12.81</v>
      </c>
      <c r="C1012" s="258">
        <v>23.41</v>
      </c>
      <c r="D1012">
        <f t="shared" si="167"/>
        <v>6</v>
      </c>
      <c r="E1012">
        <f t="shared" si="168"/>
        <v>2023</v>
      </c>
      <c r="F1012" s="256">
        <v>45098</v>
      </c>
      <c r="G1012" t="s">
        <v>386</v>
      </c>
      <c r="H1012" t="s">
        <v>1816</v>
      </c>
      <c r="I1012" t="s">
        <v>1721</v>
      </c>
      <c r="J1012" t="s">
        <v>983</v>
      </c>
      <c r="K1012" s="305" t="s">
        <v>2110</v>
      </c>
      <c r="L1012" t="s">
        <v>2111</v>
      </c>
      <c r="M1012">
        <v>0</v>
      </c>
      <c r="N1012">
        <v>0</v>
      </c>
      <c r="O1012" s="303">
        <f t="shared" si="164"/>
        <v>0</v>
      </c>
    </row>
    <row r="1013" spans="1:15" x14ac:dyDescent="0.2">
      <c r="A1013" s="244" t="s">
        <v>413</v>
      </c>
      <c r="B1013" s="258">
        <v>164.56</v>
      </c>
      <c r="C1013" s="258">
        <v>22.48</v>
      </c>
      <c r="D1013">
        <f t="shared" si="167"/>
        <v>6</v>
      </c>
      <c r="E1013">
        <f t="shared" si="168"/>
        <v>2023</v>
      </c>
      <c r="F1013" s="256">
        <v>45098</v>
      </c>
      <c r="G1013" t="s">
        <v>386</v>
      </c>
      <c r="H1013" t="s">
        <v>1082</v>
      </c>
      <c r="I1013" t="s">
        <v>1216</v>
      </c>
      <c r="J1013" t="s">
        <v>2004</v>
      </c>
      <c r="K1013" s="305" t="s">
        <v>1604</v>
      </c>
      <c r="L1013" t="s">
        <v>2112</v>
      </c>
      <c r="M1013">
        <v>354885</v>
      </c>
      <c r="N1013">
        <v>356153</v>
      </c>
      <c r="O1013" s="303">
        <f t="shared" si="164"/>
        <v>1268</v>
      </c>
    </row>
    <row r="1014" spans="1:15" x14ac:dyDescent="0.2">
      <c r="A1014" s="244" t="s">
        <v>413</v>
      </c>
      <c r="B1014" s="258">
        <v>0</v>
      </c>
      <c r="C1014" s="258">
        <v>0</v>
      </c>
      <c r="D1014">
        <f t="shared" si="167"/>
        <v>6</v>
      </c>
      <c r="E1014">
        <f t="shared" si="168"/>
        <v>2023</v>
      </c>
      <c r="F1014" s="256">
        <v>45100</v>
      </c>
      <c r="G1014" t="s">
        <v>386</v>
      </c>
      <c r="H1014" t="s">
        <v>1338</v>
      </c>
      <c r="I1014" t="s">
        <v>1079</v>
      </c>
      <c r="J1014" t="s">
        <v>1188</v>
      </c>
      <c r="K1014" t="s">
        <v>2113</v>
      </c>
      <c r="L1014" t="s">
        <v>682</v>
      </c>
      <c r="M1014">
        <v>312017</v>
      </c>
      <c r="N1014">
        <v>312029</v>
      </c>
      <c r="O1014" s="303">
        <f t="shared" si="164"/>
        <v>12</v>
      </c>
    </row>
    <row r="1015" spans="1:15" x14ac:dyDescent="0.2">
      <c r="A1015" s="244">
        <v>5819</v>
      </c>
      <c r="B1015" s="258">
        <v>12.8</v>
      </c>
      <c r="C1015" s="258">
        <v>23.43</v>
      </c>
      <c r="D1015">
        <f t="shared" si="167"/>
        <v>6</v>
      </c>
      <c r="E1015">
        <f t="shared" si="168"/>
        <v>2023</v>
      </c>
      <c r="F1015" s="256">
        <v>45100</v>
      </c>
      <c r="G1015" t="s">
        <v>386</v>
      </c>
      <c r="H1015" t="s">
        <v>1454</v>
      </c>
      <c r="I1015" t="s">
        <v>1740</v>
      </c>
      <c r="J1015" t="s">
        <v>1085</v>
      </c>
      <c r="K1015" t="s">
        <v>2114</v>
      </c>
      <c r="L1015" t="s">
        <v>2115</v>
      </c>
      <c r="M1015">
        <v>23050</v>
      </c>
      <c r="N1015">
        <v>23180</v>
      </c>
      <c r="O1015" s="303">
        <f t="shared" ref="O1015:O1033" si="169">N1015-M1015</f>
        <v>130</v>
      </c>
    </row>
    <row r="1016" spans="1:15" x14ac:dyDescent="0.2">
      <c r="A1016" s="244">
        <v>5817</v>
      </c>
      <c r="B1016" s="258">
        <v>8.5399999999999991</v>
      </c>
      <c r="C1016" s="258">
        <v>23.41</v>
      </c>
      <c r="D1016">
        <f t="shared" si="167"/>
        <v>6</v>
      </c>
      <c r="E1016">
        <f t="shared" si="168"/>
        <v>2023</v>
      </c>
      <c r="F1016" s="256">
        <v>45100</v>
      </c>
      <c r="G1016" t="s">
        <v>386</v>
      </c>
      <c r="H1016" t="s">
        <v>1092</v>
      </c>
      <c r="I1016" t="s">
        <v>915</v>
      </c>
      <c r="J1016" t="s">
        <v>1188</v>
      </c>
      <c r="K1016" t="s">
        <v>2116</v>
      </c>
      <c r="L1016" t="s">
        <v>1738</v>
      </c>
      <c r="M1016">
        <v>420696</v>
      </c>
      <c r="N1016">
        <v>420740</v>
      </c>
      <c r="O1016" s="303">
        <f t="shared" si="169"/>
        <v>44</v>
      </c>
    </row>
    <row r="1017" spans="1:15" x14ac:dyDescent="0.2">
      <c r="A1017" s="244">
        <v>5821</v>
      </c>
      <c r="B1017" s="258">
        <v>12.81</v>
      </c>
      <c r="C1017" s="258">
        <v>23.41</v>
      </c>
      <c r="D1017">
        <f t="shared" si="167"/>
        <v>6</v>
      </c>
      <c r="E1017">
        <f t="shared" si="168"/>
        <v>2023</v>
      </c>
      <c r="F1017" s="256">
        <v>45101</v>
      </c>
      <c r="G1017" t="s">
        <v>386</v>
      </c>
      <c r="H1017" t="s">
        <v>387</v>
      </c>
      <c r="I1017" t="s">
        <v>1798</v>
      </c>
      <c r="J1017" t="s">
        <v>2117</v>
      </c>
      <c r="K1017" t="s">
        <v>2118</v>
      </c>
      <c r="L1017" t="s">
        <v>2119</v>
      </c>
      <c r="M1017">
        <v>171150</v>
      </c>
      <c r="N1017">
        <v>171289</v>
      </c>
      <c r="O1017" s="303">
        <f t="shared" si="169"/>
        <v>139</v>
      </c>
    </row>
    <row r="1018" spans="1:15" x14ac:dyDescent="0.2">
      <c r="A1018" s="244">
        <v>5820</v>
      </c>
      <c r="B1018" s="258">
        <v>12.81</v>
      </c>
      <c r="C1018" s="258">
        <v>23.41</v>
      </c>
      <c r="D1018">
        <f t="shared" si="167"/>
        <v>6</v>
      </c>
      <c r="E1018">
        <f t="shared" si="168"/>
        <v>2023</v>
      </c>
      <c r="F1018" s="256">
        <v>45101</v>
      </c>
      <c r="G1018" t="s">
        <v>386</v>
      </c>
      <c r="H1018" t="s">
        <v>1454</v>
      </c>
      <c r="I1018" t="s">
        <v>1011</v>
      </c>
      <c r="J1018" t="s">
        <v>2117</v>
      </c>
      <c r="K1018" t="s">
        <v>2120</v>
      </c>
      <c r="L1018" t="s">
        <v>2119</v>
      </c>
      <c r="M1018">
        <v>23180</v>
      </c>
      <c r="N1018">
        <v>23320</v>
      </c>
      <c r="O1018" s="303">
        <f t="shared" si="169"/>
        <v>140</v>
      </c>
    </row>
    <row r="1019" spans="1:15" x14ac:dyDescent="0.2">
      <c r="A1019" s="244">
        <v>5818</v>
      </c>
      <c r="B1019" s="258">
        <v>26</v>
      </c>
      <c r="C1019" s="258">
        <v>23.08</v>
      </c>
      <c r="D1019">
        <f t="shared" si="167"/>
        <v>6</v>
      </c>
      <c r="E1019">
        <f t="shared" si="168"/>
        <v>2023</v>
      </c>
      <c r="F1019" s="256">
        <v>45103</v>
      </c>
      <c r="G1019" t="s">
        <v>386</v>
      </c>
      <c r="H1019" t="s">
        <v>1454</v>
      </c>
      <c r="I1019" t="s">
        <v>1715</v>
      </c>
      <c r="J1019" t="s">
        <v>1235</v>
      </c>
      <c r="K1019" t="s">
        <v>945</v>
      </c>
      <c r="L1019" t="s">
        <v>2121</v>
      </c>
      <c r="M1019">
        <v>23320</v>
      </c>
      <c r="N1019">
        <v>23617</v>
      </c>
      <c r="O1019" s="303">
        <f t="shared" si="169"/>
        <v>297</v>
      </c>
    </row>
    <row r="1020" spans="1:15" x14ac:dyDescent="0.2">
      <c r="A1020" s="266">
        <v>5822</v>
      </c>
      <c r="B1020" s="258">
        <v>26</v>
      </c>
      <c r="C1020" s="258">
        <v>23.08</v>
      </c>
      <c r="D1020">
        <f t="shared" si="167"/>
        <v>6</v>
      </c>
      <c r="E1020">
        <f t="shared" si="168"/>
        <v>2023</v>
      </c>
      <c r="F1020" s="268">
        <v>45103</v>
      </c>
      <c r="G1020" t="s">
        <v>386</v>
      </c>
      <c r="H1020" s="270" t="s">
        <v>387</v>
      </c>
      <c r="I1020" s="270" t="s">
        <v>2122</v>
      </c>
      <c r="J1020" s="270" t="s">
        <v>1235</v>
      </c>
      <c r="K1020" s="270" t="s">
        <v>1267</v>
      </c>
      <c r="L1020" s="270" t="s">
        <v>2123</v>
      </c>
      <c r="M1020" s="267">
        <v>171289</v>
      </c>
      <c r="N1020" s="267">
        <v>171694</v>
      </c>
      <c r="O1020" s="303">
        <f t="shared" si="169"/>
        <v>405</v>
      </c>
    </row>
    <row r="1021" spans="1:15" x14ac:dyDescent="0.2">
      <c r="A1021" s="244" t="s">
        <v>413</v>
      </c>
      <c r="B1021" s="258">
        <v>0</v>
      </c>
      <c r="C1021" s="258">
        <v>0</v>
      </c>
      <c r="D1021">
        <f t="shared" si="167"/>
        <v>6</v>
      </c>
      <c r="E1021">
        <f t="shared" si="168"/>
        <v>2023</v>
      </c>
      <c r="F1021" s="256">
        <v>45104</v>
      </c>
      <c r="G1021" t="s">
        <v>386</v>
      </c>
      <c r="H1021" t="s">
        <v>387</v>
      </c>
      <c r="I1021" t="s">
        <v>1998</v>
      </c>
      <c r="J1021" t="s">
        <v>1188</v>
      </c>
      <c r="K1021" t="s">
        <v>1349</v>
      </c>
      <c r="L1021" t="s">
        <v>2124</v>
      </c>
      <c r="M1021">
        <v>171694</v>
      </c>
      <c r="N1021">
        <v>171713</v>
      </c>
      <c r="O1021" s="303">
        <f t="shared" si="169"/>
        <v>19</v>
      </c>
    </row>
    <row r="1022" spans="1:15" x14ac:dyDescent="0.2">
      <c r="A1022" s="244">
        <v>5823</v>
      </c>
      <c r="B1022" s="258">
        <v>12.81</v>
      </c>
      <c r="C1022" s="258">
        <v>23.41</v>
      </c>
      <c r="D1022">
        <f t="shared" si="167"/>
        <v>6</v>
      </c>
      <c r="E1022">
        <f t="shared" si="168"/>
        <v>2023</v>
      </c>
      <c r="F1022" s="256">
        <v>45104</v>
      </c>
      <c r="G1022" t="s">
        <v>386</v>
      </c>
      <c r="H1022" t="s">
        <v>455</v>
      </c>
      <c r="I1022" t="s">
        <v>1093</v>
      </c>
      <c r="J1022" t="s">
        <v>1188</v>
      </c>
      <c r="K1022" t="s">
        <v>971</v>
      </c>
      <c r="L1022" t="s">
        <v>1958</v>
      </c>
      <c r="M1022">
        <v>359784</v>
      </c>
      <c r="N1022">
        <v>359803</v>
      </c>
      <c r="O1022" s="303">
        <f t="shared" si="169"/>
        <v>19</v>
      </c>
    </row>
    <row r="1023" spans="1:15" x14ac:dyDescent="0.2">
      <c r="A1023" s="272">
        <v>5829</v>
      </c>
      <c r="B1023" s="258">
        <v>25.63</v>
      </c>
      <c r="C1023" s="258">
        <v>23.41</v>
      </c>
      <c r="D1023">
        <f t="shared" si="167"/>
        <v>6</v>
      </c>
      <c r="E1023">
        <f t="shared" si="168"/>
        <v>2023</v>
      </c>
      <c r="F1023" s="274">
        <v>45104</v>
      </c>
      <c r="G1023" t="s">
        <v>386</v>
      </c>
      <c r="H1023" s="275" t="s">
        <v>1454</v>
      </c>
      <c r="I1023" s="275" t="s">
        <v>1011</v>
      </c>
      <c r="J1023" s="275" t="s">
        <v>1235</v>
      </c>
      <c r="K1023" s="275" t="s">
        <v>2125</v>
      </c>
      <c r="L1023" s="275" t="s">
        <v>2126</v>
      </c>
      <c r="M1023" s="275">
        <v>23617</v>
      </c>
      <c r="N1023" s="275">
        <v>23909</v>
      </c>
      <c r="O1023" s="303">
        <f t="shared" si="169"/>
        <v>292</v>
      </c>
    </row>
    <row r="1024" spans="1:15" ht="17" x14ac:dyDescent="0.2">
      <c r="A1024" s="272" t="s">
        <v>413</v>
      </c>
      <c r="B1024" s="258">
        <v>0</v>
      </c>
      <c r="C1024" s="258">
        <v>0</v>
      </c>
      <c r="D1024">
        <f t="shared" si="167"/>
        <v>6</v>
      </c>
      <c r="E1024">
        <f t="shared" si="168"/>
        <v>2023</v>
      </c>
      <c r="F1024" s="274">
        <v>45105</v>
      </c>
      <c r="G1024" t="s">
        <v>386</v>
      </c>
      <c r="H1024" s="275" t="s">
        <v>387</v>
      </c>
      <c r="I1024" s="275" t="s">
        <v>1093</v>
      </c>
      <c r="J1024" s="275" t="s">
        <v>1188</v>
      </c>
      <c r="K1024" s="275" t="s">
        <v>1060</v>
      </c>
      <c r="L1024" s="275" t="s">
        <v>2127</v>
      </c>
      <c r="M1024" s="273">
        <v>171713</v>
      </c>
      <c r="N1024" s="273">
        <v>171735</v>
      </c>
      <c r="O1024" s="303">
        <f t="shared" si="169"/>
        <v>22</v>
      </c>
    </row>
    <row r="1025" spans="1:15" ht="17" x14ac:dyDescent="0.2">
      <c r="A1025" s="272" t="s">
        <v>413</v>
      </c>
      <c r="B1025" s="258">
        <v>0</v>
      </c>
      <c r="C1025" s="258">
        <v>0</v>
      </c>
      <c r="D1025">
        <f t="shared" si="167"/>
        <v>6</v>
      </c>
      <c r="E1025">
        <f t="shared" si="168"/>
        <v>2023</v>
      </c>
      <c r="F1025" s="274">
        <v>45105</v>
      </c>
      <c r="G1025" t="s">
        <v>386</v>
      </c>
      <c r="H1025" s="275" t="s">
        <v>1454</v>
      </c>
      <c r="I1025" s="275" t="s">
        <v>1956</v>
      </c>
      <c r="J1025" s="275" t="s">
        <v>1188</v>
      </c>
      <c r="K1025" s="275" t="s">
        <v>2128</v>
      </c>
      <c r="L1025" s="275" t="s">
        <v>1722</v>
      </c>
      <c r="M1025" s="273">
        <v>23914</v>
      </c>
      <c r="N1025" s="273"/>
      <c r="O1025" s="303">
        <f t="shared" si="169"/>
        <v>-23914</v>
      </c>
    </row>
    <row r="1026" spans="1:15" ht="17" x14ac:dyDescent="0.2">
      <c r="A1026" s="272" t="s">
        <v>413</v>
      </c>
      <c r="B1026" s="258">
        <v>0</v>
      </c>
      <c r="C1026" s="258">
        <v>0</v>
      </c>
      <c r="D1026">
        <f t="shared" si="167"/>
        <v>6</v>
      </c>
      <c r="E1026">
        <f t="shared" si="168"/>
        <v>2023</v>
      </c>
      <c r="F1026" s="274">
        <v>45105</v>
      </c>
      <c r="G1026" t="s">
        <v>386</v>
      </c>
      <c r="H1026" s="275" t="s">
        <v>1454</v>
      </c>
      <c r="I1026" s="275" t="s">
        <v>1116</v>
      </c>
      <c r="J1026" s="275" t="s">
        <v>1188</v>
      </c>
      <c r="K1026" s="275" t="s">
        <v>1094</v>
      </c>
      <c r="L1026" s="275" t="s">
        <v>2129</v>
      </c>
      <c r="M1026" s="273">
        <v>23933</v>
      </c>
      <c r="N1026" s="273">
        <v>23953</v>
      </c>
      <c r="O1026" s="303">
        <f t="shared" si="169"/>
        <v>20</v>
      </c>
    </row>
    <row r="1027" spans="1:15" ht="17" x14ac:dyDescent="0.2">
      <c r="A1027" s="272" t="s">
        <v>413</v>
      </c>
      <c r="B1027" s="258">
        <v>0</v>
      </c>
      <c r="C1027" s="258">
        <v>0</v>
      </c>
      <c r="D1027">
        <f t="shared" si="167"/>
        <v>6</v>
      </c>
      <c r="E1027">
        <f t="shared" si="168"/>
        <v>2023</v>
      </c>
      <c r="F1027" s="274">
        <v>45106</v>
      </c>
      <c r="G1027" t="s">
        <v>386</v>
      </c>
      <c r="H1027" s="275" t="s">
        <v>387</v>
      </c>
      <c r="I1027" s="275" t="s">
        <v>1740</v>
      </c>
      <c r="J1027" s="275" t="s">
        <v>970</v>
      </c>
      <c r="K1027" s="275" t="s">
        <v>2130</v>
      </c>
      <c r="L1027" s="275" t="s">
        <v>2131</v>
      </c>
      <c r="M1027" s="275">
        <v>171735</v>
      </c>
      <c r="N1027" s="275">
        <v>172033</v>
      </c>
      <c r="O1027" s="303">
        <f t="shared" si="169"/>
        <v>298</v>
      </c>
    </row>
    <row r="1028" spans="1:15" ht="17" x14ac:dyDescent="0.2">
      <c r="A1028" s="272" t="s">
        <v>413</v>
      </c>
      <c r="B1028" s="258">
        <v>0</v>
      </c>
      <c r="C1028" s="258">
        <v>0</v>
      </c>
      <c r="D1028">
        <f t="shared" si="167"/>
        <v>6</v>
      </c>
      <c r="E1028">
        <f t="shared" si="168"/>
        <v>2023</v>
      </c>
      <c r="F1028" s="274">
        <v>45106</v>
      </c>
      <c r="G1028" t="s">
        <v>386</v>
      </c>
      <c r="H1028" s="275" t="s">
        <v>1454</v>
      </c>
      <c r="I1028" s="275" t="s">
        <v>1093</v>
      </c>
      <c r="J1028" s="275" t="s">
        <v>1188</v>
      </c>
      <c r="K1028" s="275" t="s">
        <v>1108</v>
      </c>
      <c r="L1028" s="275" t="s">
        <v>2132</v>
      </c>
      <c r="M1028" s="275">
        <v>23953</v>
      </c>
      <c r="N1028" s="275">
        <v>23973</v>
      </c>
      <c r="O1028" s="303">
        <f t="shared" si="169"/>
        <v>20</v>
      </c>
    </row>
    <row r="1029" spans="1:15" x14ac:dyDescent="0.2">
      <c r="A1029" s="244" t="s">
        <v>413</v>
      </c>
      <c r="B1029" s="258">
        <v>0</v>
      </c>
      <c r="C1029" s="258">
        <v>0</v>
      </c>
      <c r="D1029">
        <f t="shared" si="167"/>
        <v>6</v>
      </c>
      <c r="E1029">
        <f t="shared" si="168"/>
        <v>2023</v>
      </c>
      <c r="F1029" s="256">
        <v>45106</v>
      </c>
      <c r="G1029" t="s">
        <v>386</v>
      </c>
      <c r="H1029" s="275" t="s">
        <v>1454</v>
      </c>
      <c r="I1029" s="275" t="s">
        <v>1956</v>
      </c>
      <c r="J1029" s="275" t="s">
        <v>1188</v>
      </c>
      <c r="K1029" s="275" t="s">
        <v>2133</v>
      </c>
      <c r="L1029" s="275" t="s">
        <v>2134</v>
      </c>
      <c r="M1029" s="273">
        <v>23973</v>
      </c>
      <c r="N1029" s="273">
        <v>23989</v>
      </c>
      <c r="O1029" s="303">
        <f t="shared" si="169"/>
        <v>16</v>
      </c>
    </row>
    <row r="1030" spans="1:15" x14ac:dyDescent="0.2">
      <c r="A1030" s="244">
        <v>5824</v>
      </c>
      <c r="B1030" s="258">
        <v>26</v>
      </c>
      <c r="C1030" s="258">
        <v>23.08</v>
      </c>
      <c r="D1030">
        <f t="shared" si="167"/>
        <v>6</v>
      </c>
      <c r="E1030">
        <f t="shared" si="168"/>
        <v>2023</v>
      </c>
      <c r="F1030" s="256">
        <v>45107</v>
      </c>
      <c r="G1030" t="s">
        <v>386</v>
      </c>
      <c r="H1030" s="275" t="s">
        <v>1454</v>
      </c>
      <c r="I1030" s="275" t="s">
        <v>1723</v>
      </c>
      <c r="J1030" s="275" t="s">
        <v>1235</v>
      </c>
      <c r="K1030" s="275" t="s">
        <v>1297</v>
      </c>
      <c r="L1030" s="275" t="s">
        <v>2135</v>
      </c>
      <c r="M1030" s="273">
        <v>23989</v>
      </c>
      <c r="N1030" s="273">
        <v>24326</v>
      </c>
      <c r="O1030" s="303">
        <f t="shared" si="169"/>
        <v>337</v>
      </c>
    </row>
    <row r="1031" spans="1:15" x14ac:dyDescent="0.2">
      <c r="A1031" s="244" t="s">
        <v>413</v>
      </c>
      <c r="B1031" s="258">
        <v>0</v>
      </c>
      <c r="C1031" s="258">
        <v>0</v>
      </c>
      <c r="D1031">
        <f t="shared" si="167"/>
        <v>6</v>
      </c>
      <c r="E1031">
        <f t="shared" si="168"/>
        <v>2023</v>
      </c>
      <c r="F1031" s="256">
        <v>45107</v>
      </c>
      <c r="G1031" t="s">
        <v>386</v>
      </c>
      <c r="H1031" s="275" t="s">
        <v>387</v>
      </c>
      <c r="I1031" s="275" t="s">
        <v>1956</v>
      </c>
      <c r="J1031" s="275" t="s">
        <v>1188</v>
      </c>
      <c r="K1031" s="275" t="s">
        <v>2136</v>
      </c>
      <c r="L1031" s="275" t="s">
        <v>1958</v>
      </c>
      <c r="M1031" s="273">
        <v>172033</v>
      </c>
      <c r="N1031">
        <v>172052</v>
      </c>
      <c r="O1031" s="303">
        <f t="shared" si="169"/>
        <v>19</v>
      </c>
    </row>
    <row r="1032" spans="1:15" x14ac:dyDescent="0.2">
      <c r="A1032" s="279">
        <v>5825</v>
      </c>
      <c r="B1032" s="258">
        <v>76.89</v>
      </c>
      <c r="C1032" s="258">
        <v>23.41</v>
      </c>
      <c r="D1032">
        <f t="shared" si="167"/>
        <v>6</v>
      </c>
      <c r="E1032">
        <f t="shared" si="168"/>
        <v>2023</v>
      </c>
      <c r="F1032" s="256">
        <v>45107</v>
      </c>
      <c r="G1032" t="s">
        <v>386</v>
      </c>
      <c r="H1032" s="275" t="s">
        <v>1082</v>
      </c>
      <c r="I1032" s="275" t="s">
        <v>1723</v>
      </c>
      <c r="J1032" s="275" t="s">
        <v>1235</v>
      </c>
      <c r="K1032" s="275" t="s">
        <v>2137</v>
      </c>
      <c r="L1032" s="280" t="s">
        <v>2138</v>
      </c>
      <c r="M1032" s="270">
        <v>356175</v>
      </c>
      <c r="N1032">
        <v>356490</v>
      </c>
      <c r="O1032" s="303">
        <f t="shared" si="169"/>
        <v>315</v>
      </c>
    </row>
    <row r="1033" spans="1:15" x14ac:dyDescent="0.2">
      <c r="A1033" s="244">
        <v>5826</v>
      </c>
      <c r="B1033" s="258">
        <v>26</v>
      </c>
      <c r="C1033" s="258">
        <v>23.08</v>
      </c>
      <c r="D1033">
        <f t="shared" si="167"/>
        <v>7</v>
      </c>
      <c r="E1033">
        <f t="shared" si="168"/>
        <v>2023</v>
      </c>
      <c r="F1033" s="256">
        <v>45111</v>
      </c>
      <c r="G1033" t="s">
        <v>386</v>
      </c>
      <c r="H1033" s="275" t="s">
        <v>1454</v>
      </c>
      <c r="I1033" s="275" t="s">
        <v>1723</v>
      </c>
      <c r="J1033" s="275" t="s">
        <v>1235</v>
      </c>
      <c r="K1033" s="275" t="s">
        <v>2139</v>
      </c>
      <c r="L1033" s="275" t="s">
        <v>2140</v>
      </c>
      <c r="M1033" s="273">
        <v>24326</v>
      </c>
      <c r="N1033">
        <v>24326</v>
      </c>
      <c r="O1033" s="303">
        <f t="shared" si="169"/>
        <v>0</v>
      </c>
    </row>
    <row r="1034" spans="1:15" x14ac:dyDescent="0.2">
      <c r="A1034" s="244"/>
      <c r="B1034" s="258"/>
      <c r="C1034" s="258"/>
      <c r="D1034" s="258"/>
      <c r="E1034" s="258"/>
    </row>
    <row r="1035" spans="1:15" x14ac:dyDescent="0.2">
      <c r="A1035" s="244"/>
      <c r="B1035" s="258"/>
      <c r="C1035" s="258"/>
      <c r="D1035" s="258"/>
      <c r="E1035" s="258"/>
    </row>
    <row r="1036" spans="1:15" x14ac:dyDescent="0.2">
      <c r="A1036" s="244"/>
      <c r="B1036" s="258"/>
      <c r="C1036" s="258"/>
      <c r="D1036" s="258"/>
      <c r="E1036" s="258"/>
    </row>
    <row r="1037" spans="1:15" x14ac:dyDescent="0.2">
      <c r="A1037" s="244"/>
      <c r="B1037" s="258"/>
      <c r="C1037" s="258"/>
      <c r="D1037" s="258"/>
      <c r="E1037" s="258"/>
    </row>
    <row r="1038" spans="1:15" x14ac:dyDescent="0.2">
      <c r="A1038" s="244"/>
      <c r="B1038" s="258"/>
      <c r="C1038" s="258"/>
      <c r="D1038" s="258"/>
      <c r="E1038" s="258"/>
    </row>
    <row r="1039" spans="1:15" x14ac:dyDescent="0.2">
      <c r="A1039" s="244"/>
      <c r="B1039" s="258"/>
      <c r="C1039" s="258"/>
      <c r="D1039" s="258"/>
      <c r="E1039" s="258"/>
    </row>
    <row r="1040" spans="1:15" x14ac:dyDescent="0.2">
      <c r="A1040" s="244"/>
      <c r="B1040" s="258"/>
      <c r="C1040" s="258"/>
      <c r="D1040" s="258"/>
      <c r="E1040" s="258"/>
    </row>
    <row r="1041" spans="1:5" x14ac:dyDescent="0.2">
      <c r="A1041" s="244"/>
      <c r="B1041" s="258"/>
      <c r="C1041" s="258"/>
      <c r="D1041" s="258"/>
      <c r="E1041" s="258"/>
    </row>
    <row r="1042" spans="1:5" x14ac:dyDescent="0.2">
      <c r="A1042" s="244"/>
      <c r="B1042" s="258"/>
      <c r="C1042" s="258"/>
      <c r="D1042" s="258"/>
      <c r="E1042" s="258"/>
    </row>
    <row r="1043" spans="1:5" x14ac:dyDescent="0.2">
      <c r="A1043" s="244"/>
      <c r="B1043" s="258"/>
      <c r="C1043" s="258"/>
      <c r="D1043" s="258"/>
      <c r="E1043" s="258"/>
    </row>
    <row r="1044" spans="1:5" x14ac:dyDescent="0.2">
      <c r="A1044" s="244"/>
      <c r="B1044" s="258"/>
      <c r="C1044" s="258"/>
      <c r="D1044" s="258"/>
      <c r="E1044" s="258"/>
    </row>
    <row r="1045" spans="1:5" x14ac:dyDescent="0.2">
      <c r="A1045" s="244"/>
      <c r="B1045" s="258"/>
      <c r="C1045" s="258"/>
      <c r="D1045" s="258"/>
      <c r="E1045" s="258"/>
    </row>
    <row r="1046" spans="1:5" x14ac:dyDescent="0.2">
      <c r="A1046" s="244"/>
      <c r="B1046" s="258"/>
      <c r="C1046" s="258"/>
      <c r="D1046" s="258"/>
      <c r="E1046" s="258"/>
    </row>
    <row r="1047" spans="1:5" x14ac:dyDescent="0.2">
      <c r="A1047" s="244"/>
      <c r="B1047" s="258"/>
      <c r="C1047" s="258"/>
      <c r="D1047" s="258"/>
      <c r="E1047" s="258"/>
    </row>
    <row r="1048" spans="1:5" x14ac:dyDescent="0.2">
      <c r="A1048" s="244"/>
      <c r="B1048" s="258"/>
      <c r="C1048" s="258"/>
      <c r="D1048" s="258"/>
      <c r="E1048" s="258"/>
    </row>
    <row r="1049" spans="1:5" x14ac:dyDescent="0.2">
      <c r="A1049" s="244"/>
      <c r="B1049" s="258"/>
      <c r="C1049" s="258"/>
      <c r="D1049" s="258"/>
      <c r="E1049" s="258"/>
    </row>
    <row r="1050" spans="1:5" x14ac:dyDescent="0.2">
      <c r="A1050" s="244"/>
      <c r="B1050" s="258"/>
      <c r="C1050" s="258"/>
      <c r="D1050" s="258"/>
      <c r="E1050" s="258"/>
    </row>
    <row r="1051" spans="1:5" x14ac:dyDescent="0.2">
      <c r="A1051" s="244"/>
      <c r="B1051" s="258"/>
      <c r="C1051" s="258"/>
      <c r="D1051" s="258"/>
      <c r="E1051" s="258"/>
    </row>
    <row r="1052" spans="1:5" x14ac:dyDescent="0.2">
      <c r="A1052" s="244"/>
      <c r="B1052" s="258"/>
      <c r="C1052" s="258"/>
      <c r="D1052" s="258"/>
      <c r="E1052" s="258"/>
    </row>
    <row r="1053" spans="1:5" x14ac:dyDescent="0.2">
      <c r="A1053" s="244"/>
      <c r="B1053" s="258"/>
      <c r="C1053" s="258"/>
      <c r="D1053" s="258"/>
      <c r="E1053" s="258"/>
    </row>
    <row r="1054" spans="1:5" x14ac:dyDescent="0.2">
      <c r="A1054" s="244"/>
      <c r="B1054" s="258"/>
      <c r="C1054" s="258"/>
      <c r="D1054" s="258"/>
      <c r="E1054" s="258"/>
    </row>
    <row r="1055" spans="1:5" x14ac:dyDescent="0.2">
      <c r="A1055" s="244"/>
      <c r="B1055" s="258"/>
      <c r="C1055" s="258"/>
      <c r="D1055" s="258"/>
      <c r="E1055" s="258"/>
    </row>
    <row r="1056" spans="1:5" x14ac:dyDescent="0.2">
      <c r="A1056" s="244"/>
      <c r="B1056" s="258"/>
      <c r="C1056" s="258"/>
      <c r="D1056" s="258"/>
      <c r="E1056" s="258"/>
    </row>
    <row r="1057" spans="1:5" x14ac:dyDescent="0.2">
      <c r="A1057" s="244"/>
      <c r="B1057" s="258"/>
      <c r="C1057" s="258"/>
      <c r="D1057" s="258"/>
      <c r="E1057" s="258"/>
    </row>
    <row r="1058" spans="1:5" x14ac:dyDescent="0.2">
      <c r="A1058" s="244"/>
      <c r="B1058" s="258"/>
      <c r="C1058" s="258"/>
      <c r="D1058" s="258"/>
      <c r="E1058" s="258"/>
    </row>
    <row r="1059" spans="1:5" x14ac:dyDescent="0.2">
      <c r="A1059" s="244"/>
      <c r="B1059" s="258"/>
      <c r="C1059" s="258"/>
      <c r="D1059" s="258"/>
      <c r="E1059" s="258"/>
    </row>
    <row r="1060" spans="1:5" x14ac:dyDescent="0.2">
      <c r="A1060" s="244"/>
      <c r="B1060" s="258"/>
      <c r="C1060" s="258"/>
      <c r="D1060" s="258"/>
      <c r="E1060" s="258"/>
    </row>
    <row r="1061" spans="1:5" x14ac:dyDescent="0.2">
      <c r="A1061" s="244"/>
      <c r="B1061" s="258"/>
      <c r="C1061" s="258"/>
      <c r="D1061" s="258"/>
      <c r="E1061" s="258"/>
    </row>
    <row r="1062" spans="1:5" x14ac:dyDescent="0.2">
      <c r="A1062" s="244"/>
      <c r="B1062" s="258"/>
      <c r="C1062" s="258"/>
      <c r="D1062" s="258"/>
      <c r="E1062" s="258"/>
    </row>
    <row r="1063" spans="1:5" x14ac:dyDescent="0.2">
      <c r="A1063" s="244"/>
      <c r="B1063" s="258"/>
      <c r="C1063" s="258"/>
      <c r="D1063" s="258"/>
      <c r="E1063" s="258"/>
    </row>
    <row r="1064" spans="1:5" x14ac:dyDescent="0.2">
      <c r="A1064" s="244"/>
      <c r="B1064" s="258"/>
      <c r="C1064" s="258"/>
      <c r="D1064" s="258"/>
      <c r="E1064" s="258"/>
    </row>
    <row r="1065" spans="1:5" x14ac:dyDescent="0.2">
      <c r="A1065" s="244"/>
      <c r="B1065" s="258"/>
      <c r="C1065" s="258"/>
      <c r="D1065" s="258"/>
      <c r="E1065" s="258"/>
    </row>
    <row r="1066" spans="1:5" x14ac:dyDescent="0.2">
      <c r="A1066" s="244"/>
      <c r="B1066" s="258"/>
      <c r="C1066" s="258"/>
      <c r="D1066" s="258"/>
      <c r="E1066" s="258"/>
    </row>
    <row r="1067" spans="1:5" x14ac:dyDescent="0.2">
      <c r="A1067" s="244"/>
      <c r="B1067" s="258"/>
      <c r="C1067" s="258"/>
      <c r="D1067" s="258"/>
      <c r="E1067" s="258"/>
    </row>
    <row r="1068" spans="1:5" x14ac:dyDescent="0.2">
      <c r="A1068" s="244"/>
      <c r="B1068" s="258"/>
      <c r="C1068" s="258"/>
      <c r="D1068" s="258"/>
      <c r="E1068" s="258"/>
    </row>
    <row r="1069" spans="1:5" x14ac:dyDescent="0.2">
      <c r="A1069" s="244"/>
      <c r="B1069" s="258"/>
      <c r="C1069" s="258"/>
      <c r="D1069" s="258"/>
      <c r="E1069" s="258"/>
    </row>
    <row r="1070" spans="1:5" x14ac:dyDescent="0.2">
      <c r="A1070" s="244"/>
      <c r="B1070" s="258"/>
      <c r="C1070" s="258"/>
      <c r="D1070" s="258"/>
      <c r="E1070" s="258"/>
    </row>
    <row r="1071" spans="1:5" x14ac:dyDescent="0.2">
      <c r="A1071" s="244"/>
      <c r="B1071" s="258"/>
      <c r="C1071" s="258"/>
      <c r="D1071" s="258"/>
      <c r="E1071" s="258"/>
    </row>
    <row r="1072" spans="1:5" x14ac:dyDescent="0.2">
      <c r="A1072" s="244"/>
      <c r="B1072" s="258"/>
      <c r="C1072" s="258"/>
      <c r="D1072" s="258"/>
      <c r="E1072" s="258"/>
    </row>
    <row r="1073" spans="1:5" x14ac:dyDescent="0.2">
      <c r="A1073" s="244"/>
      <c r="B1073" s="258"/>
      <c r="C1073" s="258"/>
      <c r="D1073" s="258"/>
      <c r="E1073" s="258"/>
    </row>
    <row r="1074" spans="1:5" x14ac:dyDescent="0.2">
      <c r="A1074" s="244"/>
      <c r="B1074" s="258"/>
      <c r="C1074" s="258"/>
      <c r="D1074" s="258"/>
      <c r="E1074" s="258"/>
    </row>
    <row r="1075" spans="1:5" x14ac:dyDescent="0.2">
      <c r="A1075" s="244"/>
      <c r="B1075" s="258"/>
      <c r="C1075" s="258"/>
      <c r="D1075" s="258"/>
      <c r="E1075" s="258"/>
    </row>
    <row r="1076" spans="1:5" x14ac:dyDescent="0.2">
      <c r="A1076" s="244"/>
      <c r="B1076" s="258"/>
      <c r="C1076" s="258"/>
      <c r="D1076" s="258"/>
      <c r="E1076" s="258"/>
    </row>
    <row r="1077" spans="1:5" x14ac:dyDescent="0.2">
      <c r="A1077" s="244"/>
      <c r="B1077" s="258"/>
      <c r="C1077" s="258"/>
      <c r="D1077" s="258"/>
      <c r="E1077" s="258"/>
    </row>
    <row r="1078" spans="1:5" x14ac:dyDescent="0.2">
      <c r="A1078" s="244"/>
      <c r="B1078" s="258"/>
      <c r="C1078" s="258"/>
      <c r="D1078" s="258"/>
      <c r="E1078" s="258"/>
    </row>
    <row r="1079" spans="1:5" x14ac:dyDescent="0.2">
      <c r="A1079" s="244"/>
      <c r="B1079" s="258"/>
      <c r="C1079" s="258"/>
      <c r="D1079" s="258"/>
      <c r="E1079" s="258"/>
    </row>
    <row r="1080" spans="1:5" x14ac:dyDescent="0.2">
      <c r="A1080" s="244"/>
      <c r="B1080" s="258"/>
      <c r="C1080" s="258"/>
      <c r="D1080" s="258"/>
      <c r="E1080" s="258"/>
    </row>
    <row r="1081" spans="1:5" x14ac:dyDescent="0.2">
      <c r="A1081" s="244"/>
      <c r="B1081" s="258"/>
      <c r="C1081" s="258"/>
      <c r="D1081" s="258"/>
      <c r="E1081" s="258"/>
    </row>
    <row r="1082" spans="1:5" x14ac:dyDescent="0.2">
      <c r="A1082" s="244"/>
      <c r="B1082" s="258"/>
      <c r="C1082" s="258"/>
      <c r="D1082" s="258"/>
      <c r="E1082" s="258"/>
    </row>
    <row r="1083" spans="1:5" x14ac:dyDescent="0.2">
      <c r="A1083" s="244"/>
      <c r="B1083" s="258"/>
      <c r="C1083" s="258"/>
      <c r="D1083" s="258"/>
      <c r="E1083" s="258"/>
    </row>
    <row r="1084" spans="1:5" x14ac:dyDescent="0.2">
      <c r="A1084" s="244"/>
      <c r="B1084" s="258"/>
      <c r="C1084" s="258"/>
      <c r="D1084" s="258"/>
      <c r="E1084" s="258"/>
    </row>
    <row r="1085" spans="1:5" x14ac:dyDescent="0.2">
      <c r="A1085" s="244"/>
      <c r="B1085" s="258"/>
      <c r="C1085" s="258"/>
      <c r="D1085" s="258"/>
      <c r="E1085" s="258"/>
    </row>
    <row r="1086" spans="1:5" x14ac:dyDescent="0.2">
      <c r="A1086" s="244"/>
      <c r="B1086" s="258"/>
      <c r="C1086" s="258"/>
      <c r="D1086" s="258"/>
      <c r="E1086" s="258"/>
    </row>
    <row r="1087" spans="1:5" x14ac:dyDescent="0.2">
      <c r="A1087" s="244"/>
      <c r="B1087" s="258"/>
      <c r="C1087" s="258"/>
      <c r="D1087" s="258"/>
      <c r="E1087" s="258"/>
    </row>
    <row r="1088" spans="1:5" x14ac:dyDescent="0.2">
      <c r="A1088" s="244"/>
      <c r="B1088" s="258"/>
      <c r="C1088" s="258"/>
      <c r="D1088" s="258"/>
      <c r="E1088" s="258"/>
    </row>
    <row r="1089" spans="1:5" x14ac:dyDescent="0.2">
      <c r="A1089" s="244"/>
      <c r="B1089" s="258"/>
      <c r="C1089" s="258"/>
      <c r="D1089" s="258"/>
      <c r="E1089" s="258"/>
    </row>
    <row r="1090" spans="1:5" x14ac:dyDescent="0.2">
      <c r="A1090" s="244"/>
      <c r="B1090" s="258"/>
      <c r="C1090" s="258"/>
      <c r="D1090" s="258"/>
      <c r="E1090" s="258"/>
    </row>
    <row r="1091" spans="1:5" x14ac:dyDescent="0.2">
      <c r="A1091" s="244"/>
      <c r="B1091" s="258"/>
      <c r="C1091" s="258"/>
      <c r="D1091" s="258"/>
      <c r="E1091" s="258"/>
    </row>
    <row r="1092" spans="1:5" x14ac:dyDescent="0.2">
      <c r="A1092" s="244"/>
      <c r="B1092" s="258"/>
      <c r="C1092" s="258"/>
      <c r="D1092" s="258"/>
      <c r="E1092" s="258"/>
    </row>
    <row r="1093" spans="1:5" x14ac:dyDescent="0.2">
      <c r="A1093" s="244"/>
      <c r="B1093" s="258"/>
      <c r="C1093" s="258"/>
      <c r="D1093" s="258"/>
      <c r="E1093" s="258"/>
    </row>
    <row r="1094" spans="1:5" x14ac:dyDescent="0.2">
      <c r="A1094" s="244"/>
      <c r="B1094" s="258"/>
      <c r="C1094" s="258"/>
      <c r="D1094" s="258"/>
      <c r="E1094" s="258"/>
    </row>
    <row r="1095" spans="1:5" x14ac:dyDescent="0.2">
      <c r="A1095" s="244"/>
      <c r="B1095" s="258"/>
      <c r="C1095" s="258"/>
      <c r="D1095" s="258"/>
      <c r="E1095" s="258"/>
    </row>
    <row r="1096" spans="1:5" x14ac:dyDescent="0.2">
      <c r="A1096" s="244"/>
      <c r="B1096" s="258"/>
      <c r="C1096" s="258"/>
      <c r="D1096" s="258"/>
      <c r="E1096" s="258"/>
    </row>
    <row r="1097" spans="1:5" x14ac:dyDescent="0.2">
      <c r="A1097" s="244"/>
      <c r="B1097" s="258"/>
      <c r="C1097" s="258"/>
      <c r="D1097" s="258"/>
      <c r="E1097" s="258"/>
    </row>
    <row r="1098" spans="1:5" x14ac:dyDescent="0.2">
      <c r="A1098" s="244"/>
      <c r="B1098" s="258"/>
      <c r="C1098" s="258"/>
      <c r="D1098" s="258"/>
      <c r="E1098" s="258"/>
    </row>
    <row r="1099" spans="1:5" x14ac:dyDescent="0.2">
      <c r="A1099" s="244"/>
      <c r="B1099" s="258"/>
      <c r="C1099" s="258"/>
      <c r="D1099" s="258"/>
      <c r="E1099" s="258"/>
    </row>
    <row r="1100" spans="1:5" x14ac:dyDescent="0.2">
      <c r="A1100" s="244"/>
      <c r="B1100" s="258"/>
      <c r="C1100" s="258"/>
      <c r="D1100" s="258"/>
      <c r="E1100" s="258"/>
    </row>
    <row r="1101" spans="1:5" x14ac:dyDescent="0.2">
      <c r="A1101" s="244"/>
      <c r="B1101" s="258"/>
      <c r="C1101" s="258"/>
      <c r="D1101" s="258"/>
      <c r="E1101" s="258"/>
    </row>
    <row r="1102" spans="1:5" x14ac:dyDescent="0.2">
      <c r="A1102" s="244"/>
      <c r="B1102" s="258"/>
      <c r="C1102" s="258"/>
      <c r="D1102" s="258"/>
      <c r="E1102" s="258"/>
    </row>
    <row r="1103" spans="1:5" x14ac:dyDescent="0.2">
      <c r="A1103" s="244"/>
      <c r="B1103" s="258"/>
      <c r="C1103" s="258"/>
      <c r="D1103" s="258"/>
      <c r="E1103" s="258"/>
    </row>
    <row r="1104" spans="1:5" x14ac:dyDescent="0.2">
      <c r="A1104" s="244"/>
      <c r="B1104" s="258"/>
      <c r="C1104" s="258"/>
      <c r="D1104" s="258"/>
      <c r="E1104" s="258"/>
    </row>
    <row r="1105" spans="1:5" x14ac:dyDescent="0.2">
      <c r="A1105" s="244"/>
      <c r="B1105" s="258"/>
      <c r="C1105" s="258"/>
      <c r="D1105" s="258"/>
      <c r="E1105" s="258"/>
    </row>
    <row r="1106" spans="1:5" x14ac:dyDescent="0.2">
      <c r="A1106" s="244"/>
      <c r="B1106" s="258"/>
      <c r="C1106" s="258"/>
      <c r="D1106" s="258"/>
      <c r="E1106" s="258"/>
    </row>
    <row r="1107" spans="1:5" x14ac:dyDescent="0.2">
      <c r="A1107" s="244"/>
      <c r="B1107" s="258"/>
      <c r="C1107" s="258"/>
      <c r="D1107" s="258"/>
      <c r="E1107" s="258"/>
    </row>
    <row r="1108" spans="1:5" x14ac:dyDescent="0.2">
      <c r="A1108" s="244"/>
      <c r="B1108" s="258"/>
      <c r="C1108" s="258"/>
      <c r="D1108" s="258"/>
      <c r="E1108" s="258"/>
    </row>
    <row r="1109" spans="1:5" x14ac:dyDescent="0.2">
      <c r="A1109" s="244"/>
      <c r="B1109" s="258"/>
      <c r="C1109" s="258"/>
      <c r="D1109" s="258"/>
      <c r="E1109" s="258"/>
    </row>
    <row r="1110" spans="1:5" x14ac:dyDescent="0.2">
      <c r="A1110" s="244"/>
      <c r="B1110" s="258"/>
      <c r="C1110" s="258"/>
      <c r="D1110" s="258"/>
      <c r="E1110" s="258"/>
    </row>
    <row r="1111" spans="1:5" x14ac:dyDescent="0.2">
      <c r="A1111" s="244"/>
      <c r="B1111" s="258"/>
      <c r="C1111" s="258"/>
      <c r="D1111" s="258"/>
      <c r="E1111" s="258"/>
    </row>
    <row r="1112" spans="1:5" x14ac:dyDescent="0.2">
      <c r="A1112" s="244"/>
      <c r="B1112" s="258"/>
      <c r="C1112" s="258"/>
      <c r="D1112" s="258"/>
      <c r="E1112" s="258"/>
    </row>
    <row r="1113" spans="1:5" x14ac:dyDescent="0.2">
      <c r="A1113" s="244"/>
      <c r="B1113" s="258"/>
      <c r="C1113" s="258"/>
      <c r="D1113" s="258"/>
      <c r="E1113" s="258"/>
    </row>
    <row r="1114" spans="1:5" x14ac:dyDescent="0.2">
      <c r="A1114" s="244"/>
      <c r="B1114" s="258"/>
      <c r="C1114" s="258"/>
      <c r="D1114" s="258"/>
      <c r="E1114" s="258"/>
    </row>
    <row r="1115" spans="1:5" x14ac:dyDescent="0.2">
      <c r="A1115" s="244"/>
      <c r="B1115" s="258"/>
      <c r="C1115" s="258"/>
      <c r="D1115" s="258"/>
      <c r="E1115" s="258"/>
    </row>
    <row r="1116" spans="1:5" x14ac:dyDescent="0.2">
      <c r="A1116" s="244"/>
      <c r="B1116" s="258"/>
      <c r="C1116" s="258"/>
      <c r="D1116" s="258"/>
      <c r="E1116" s="258"/>
    </row>
    <row r="1117" spans="1:5" x14ac:dyDescent="0.2">
      <c r="A1117" s="244"/>
      <c r="B1117" s="258"/>
      <c r="C1117" s="258"/>
      <c r="D1117" s="258"/>
      <c r="E1117" s="258"/>
    </row>
    <row r="1118" spans="1:5" x14ac:dyDescent="0.2">
      <c r="A1118" s="244"/>
      <c r="B1118" s="258"/>
      <c r="C1118" s="258"/>
      <c r="D1118" s="258"/>
      <c r="E1118" s="258"/>
    </row>
    <row r="1119" spans="1:5" x14ac:dyDescent="0.2">
      <c r="A1119" s="244"/>
      <c r="B1119" s="258"/>
      <c r="C1119" s="258"/>
      <c r="D1119" s="258"/>
      <c r="E1119" s="258"/>
    </row>
    <row r="1120" spans="1:5" x14ac:dyDescent="0.2">
      <c r="A1120" s="244"/>
      <c r="B1120" s="258"/>
      <c r="C1120" s="258"/>
      <c r="D1120" s="258"/>
      <c r="E1120" s="258"/>
    </row>
    <row r="1121" spans="1:5" x14ac:dyDescent="0.2">
      <c r="A1121" s="244"/>
      <c r="B1121" s="258"/>
      <c r="C1121" s="258"/>
      <c r="D1121" s="258"/>
      <c r="E1121" s="258"/>
    </row>
    <row r="1122" spans="1:5" x14ac:dyDescent="0.2">
      <c r="A1122" s="244"/>
      <c r="B1122" s="258"/>
      <c r="C1122" s="258"/>
      <c r="D1122" s="258"/>
      <c r="E1122" s="258"/>
    </row>
    <row r="1123" spans="1:5" x14ac:dyDescent="0.2">
      <c r="A1123" s="244"/>
      <c r="B1123" s="258"/>
      <c r="C1123" s="258"/>
      <c r="D1123" s="258"/>
      <c r="E1123" s="258"/>
    </row>
    <row r="1124" spans="1:5" x14ac:dyDescent="0.2">
      <c r="A1124" s="244"/>
      <c r="B1124" s="258"/>
      <c r="C1124" s="258"/>
      <c r="D1124" s="258"/>
      <c r="E1124" s="258"/>
    </row>
    <row r="1125" spans="1:5" x14ac:dyDescent="0.2">
      <c r="A1125" s="244"/>
      <c r="B1125" s="258"/>
      <c r="C1125" s="258"/>
      <c r="D1125" s="258"/>
      <c r="E1125" s="258"/>
    </row>
    <row r="1126" spans="1:5" x14ac:dyDescent="0.2">
      <c r="A1126" s="244"/>
      <c r="B1126" s="258"/>
      <c r="C1126" s="258"/>
      <c r="D1126" s="258"/>
      <c r="E1126" s="258"/>
    </row>
    <row r="1127" spans="1:5" x14ac:dyDescent="0.2">
      <c r="A1127" s="244"/>
      <c r="B1127" s="258"/>
      <c r="C1127" s="258"/>
      <c r="D1127" s="258"/>
      <c r="E1127" s="258"/>
    </row>
    <row r="1128" spans="1:5" x14ac:dyDescent="0.2">
      <c r="A1128" s="244"/>
      <c r="B1128" s="258"/>
      <c r="C1128" s="258"/>
      <c r="D1128" s="258"/>
      <c r="E1128" s="258"/>
    </row>
    <row r="1129" spans="1:5" x14ac:dyDescent="0.2">
      <c r="A1129" s="244"/>
      <c r="B1129" s="258"/>
      <c r="C1129" s="258"/>
      <c r="D1129" s="258"/>
      <c r="E1129" s="258"/>
    </row>
    <row r="1130" spans="1:5" x14ac:dyDescent="0.2">
      <c r="A1130" s="244"/>
      <c r="B1130" s="258"/>
      <c r="C1130" s="258"/>
      <c r="D1130" s="258"/>
      <c r="E1130" s="258"/>
    </row>
    <row r="1131" spans="1:5" x14ac:dyDescent="0.2">
      <c r="A1131" s="244"/>
      <c r="B1131" s="258"/>
      <c r="C1131" s="258"/>
      <c r="D1131" s="258"/>
      <c r="E1131" s="258"/>
    </row>
    <row r="1132" spans="1:5" x14ac:dyDescent="0.2">
      <c r="A1132" s="244"/>
      <c r="B1132" s="258"/>
      <c r="C1132" s="258"/>
      <c r="D1132" s="258"/>
      <c r="E1132" s="258"/>
    </row>
    <row r="1133" spans="1:5" x14ac:dyDescent="0.2">
      <c r="A1133" s="244"/>
      <c r="B1133" s="258"/>
      <c r="C1133" s="258"/>
      <c r="D1133" s="258"/>
      <c r="E1133" s="258"/>
    </row>
    <row r="1134" spans="1:5" x14ac:dyDescent="0.2">
      <c r="A1134" s="244"/>
      <c r="B1134" s="258"/>
      <c r="C1134" s="258"/>
      <c r="D1134" s="258"/>
      <c r="E1134" s="258"/>
    </row>
    <row r="1135" spans="1:5" x14ac:dyDescent="0.2">
      <c r="A1135" s="244"/>
      <c r="B1135" s="258"/>
      <c r="C1135" s="258"/>
      <c r="D1135" s="258"/>
      <c r="E1135" s="258"/>
    </row>
    <row r="1136" spans="1:5" x14ac:dyDescent="0.2">
      <c r="A1136" s="244"/>
      <c r="B1136" s="258"/>
      <c r="C1136" s="258"/>
      <c r="D1136" s="258"/>
      <c r="E1136" s="258"/>
    </row>
    <row r="1137" spans="1:5" x14ac:dyDescent="0.2">
      <c r="A1137" s="244"/>
      <c r="B1137" s="258"/>
      <c r="C1137" s="258"/>
      <c r="D1137" s="258"/>
      <c r="E1137" s="258"/>
    </row>
    <row r="1138" spans="1:5" x14ac:dyDescent="0.2">
      <c r="A1138" s="244"/>
      <c r="B1138" s="258"/>
      <c r="C1138" s="258"/>
      <c r="D1138" s="258"/>
      <c r="E1138" s="258"/>
    </row>
    <row r="1139" spans="1:5" x14ac:dyDescent="0.2">
      <c r="A1139" s="244"/>
      <c r="B1139" s="258"/>
      <c r="C1139" s="258"/>
      <c r="D1139" s="258"/>
      <c r="E1139" s="258"/>
    </row>
    <row r="1140" spans="1:5" x14ac:dyDescent="0.2">
      <c r="A1140" s="244"/>
      <c r="B1140" s="258"/>
      <c r="C1140" s="258"/>
      <c r="D1140" s="258"/>
      <c r="E1140" s="258"/>
    </row>
    <row r="1141" spans="1:5" x14ac:dyDescent="0.2">
      <c r="A1141" s="244"/>
      <c r="B1141" s="258"/>
      <c r="C1141" s="258"/>
      <c r="D1141" s="258"/>
      <c r="E1141" s="258"/>
    </row>
    <row r="1142" spans="1:5" x14ac:dyDescent="0.2">
      <c r="A1142" s="244"/>
      <c r="B1142" s="258"/>
      <c r="C1142" s="258"/>
      <c r="D1142" s="258"/>
      <c r="E1142" s="258"/>
    </row>
    <row r="1143" spans="1:5" x14ac:dyDescent="0.2">
      <c r="A1143" s="244"/>
      <c r="B1143" s="258"/>
      <c r="C1143" s="258"/>
      <c r="D1143" s="258"/>
      <c r="E1143" s="258"/>
    </row>
    <row r="1144" spans="1:5" x14ac:dyDescent="0.2">
      <c r="A1144" s="244"/>
      <c r="B1144" s="258"/>
      <c r="C1144" s="258"/>
      <c r="D1144" s="258"/>
      <c r="E1144" s="258"/>
    </row>
    <row r="1145" spans="1:5" x14ac:dyDescent="0.2">
      <c r="A1145" s="244"/>
      <c r="B1145" s="258"/>
      <c r="C1145" s="258"/>
      <c r="D1145" s="258"/>
      <c r="E1145" s="258"/>
    </row>
    <row r="1146" spans="1:5" x14ac:dyDescent="0.2">
      <c r="A1146" s="244"/>
      <c r="B1146" s="258"/>
      <c r="C1146" s="258"/>
      <c r="D1146" s="258"/>
      <c r="E1146" s="258"/>
    </row>
    <row r="1147" spans="1:5" x14ac:dyDescent="0.2">
      <c r="A1147" s="244"/>
      <c r="B1147" s="258"/>
      <c r="C1147" s="258"/>
      <c r="D1147" s="258"/>
      <c r="E1147" s="258"/>
    </row>
    <row r="1148" spans="1:5" x14ac:dyDescent="0.2">
      <c r="A1148" s="244"/>
      <c r="B1148" s="258"/>
      <c r="C1148" s="258"/>
      <c r="D1148" s="258"/>
      <c r="E1148" s="258"/>
    </row>
    <row r="1149" spans="1:5" x14ac:dyDescent="0.2">
      <c r="B1149" s="258"/>
      <c r="C1149" s="258"/>
      <c r="D1149" s="258"/>
      <c r="E1149" s="258"/>
    </row>
    <row r="1150" spans="1:5" x14ac:dyDescent="0.2">
      <c r="B1150" s="258"/>
      <c r="C1150" s="258"/>
      <c r="D1150" s="258"/>
      <c r="E1150" s="258"/>
    </row>
    <row r="1151" spans="1:5" x14ac:dyDescent="0.2">
      <c r="B1151" s="258"/>
      <c r="C1151" s="258"/>
      <c r="D1151" s="258"/>
      <c r="E1151" s="258"/>
    </row>
    <row r="1152" spans="1:5" x14ac:dyDescent="0.2">
      <c r="B1152" s="258"/>
      <c r="C1152" s="258"/>
      <c r="D1152" s="258"/>
      <c r="E1152" s="258"/>
    </row>
    <row r="1153" spans="2:5" x14ac:dyDescent="0.2">
      <c r="B1153" s="258"/>
      <c r="C1153" s="258"/>
      <c r="D1153" s="258"/>
      <c r="E1153" s="258"/>
    </row>
    <row r="1154" spans="2:5" x14ac:dyDescent="0.2">
      <c r="B1154" s="258"/>
      <c r="C1154" s="258"/>
      <c r="D1154" s="258"/>
      <c r="E1154" s="258"/>
    </row>
    <row r="1155" spans="2:5" x14ac:dyDescent="0.2">
      <c r="B1155" s="258"/>
      <c r="C1155" s="258"/>
      <c r="D1155" s="258"/>
      <c r="E1155" s="258"/>
    </row>
    <row r="1156" spans="2:5" x14ac:dyDescent="0.2">
      <c r="B1156" s="258"/>
      <c r="C1156" s="258"/>
      <c r="D1156" s="258"/>
      <c r="E1156" s="258"/>
    </row>
    <row r="1157" spans="2:5" x14ac:dyDescent="0.2">
      <c r="B1157" s="258"/>
      <c r="C1157" s="258"/>
      <c r="D1157" s="258"/>
      <c r="E1157" s="258"/>
    </row>
    <row r="1158" spans="2:5" x14ac:dyDescent="0.2">
      <c r="B1158" s="258"/>
      <c r="C1158" s="258"/>
      <c r="D1158" s="258"/>
      <c r="E1158" s="258"/>
    </row>
    <row r="1159" spans="2:5" x14ac:dyDescent="0.2">
      <c r="B1159" s="258"/>
      <c r="C1159" s="258"/>
      <c r="D1159" s="258"/>
      <c r="E1159" s="258"/>
    </row>
    <row r="1160" spans="2:5" x14ac:dyDescent="0.2">
      <c r="B1160" s="258"/>
      <c r="C1160" s="258"/>
      <c r="D1160" s="258"/>
      <c r="E1160" s="258"/>
    </row>
    <row r="1161" spans="2:5" x14ac:dyDescent="0.2">
      <c r="B1161" s="258"/>
      <c r="C1161" s="258"/>
      <c r="D1161" s="258"/>
      <c r="E1161" s="258"/>
    </row>
    <row r="1162" spans="2:5" x14ac:dyDescent="0.2">
      <c r="B1162" s="258"/>
      <c r="C1162" s="258"/>
      <c r="D1162" s="258"/>
      <c r="E1162" s="258"/>
    </row>
    <row r="1163" spans="2:5" x14ac:dyDescent="0.2">
      <c r="B1163" s="258"/>
      <c r="C1163" s="258"/>
      <c r="D1163" s="258"/>
      <c r="E1163" s="258"/>
    </row>
    <row r="1164" spans="2:5" x14ac:dyDescent="0.2">
      <c r="B1164" s="258"/>
      <c r="C1164" s="258"/>
      <c r="D1164" s="258"/>
      <c r="E1164" s="258"/>
    </row>
    <row r="1165" spans="2:5" x14ac:dyDescent="0.2">
      <c r="B1165" s="258"/>
      <c r="C1165" s="258"/>
      <c r="D1165" s="258"/>
      <c r="E1165" s="258"/>
    </row>
    <row r="1166" spans="2:5" x14ac:dyDescent="0.2">
      <c r="B1166" s="258"/>
      <c r="C1166" s="258"/>
      <c r="D1166" s="258"/>
      <c r="E1166" s="258"/>
    </row>
    <row r="1167" spans="2:5" x14ac:dyDescent="0.2">
      <c r="B1167" s="258"/>
      <c r="C1167" s="258"/>
      <c r="D1167" s="258"/>
      <c r="E1167" s="258"/>
    </row>
    <row r="1168" spans="2:5" x14ac:dyDescent="0.2">
      <c r="B1168" s="258"/>
      <c r="C1168" s="258"/>
      <c r="D1168" s="258"/>
      <c r="E1168" s="258"/>
    </row>
    <row r="1169" spans="2:5" x14ac:dyDescent="0.2">
      <c r="B1169" s="258"/>
      <c r="C1169" s="258"/>
      <c r="D1169" s="258"/>
      <c r="E1169" s="258"/>
    </row>
    <row r="1170" spans="2:5" x14ac:dyDescent="0.2">
      <c r="B1170" s="258"/>
      <c r="C1170" s="258"/>
      <c r="D1170" s="258"/>
      <c r="E1170" s="258"/>
    </row>
    <row r="1171" spans="2:5" x14ac:dyDescent="0.2">
      <c r="B1171" s="258"/>
      <c r="C1171" s="258"/>
      <c r="D1171" s="258"/>
      <c r="E1171" s="258"/>
    </row>
    <row r="1172" spans="2:5" x14ac:dyDescent="0.2">
      <c r="B1172" s="258"/>
      <c r="C1172" s="258"/>
      <c r="D1172" s="258"/>
      <c r="E1172" s="258"/>
    </row>
    <row r="1173" spans="2:5" x14ac:dyDescent="0.2">
      <c r="B1173" s="258"/>
      <c r="C1173" s="258"/>
      <c r="D1173" s="258"/>
      <c r="E1173" s="258"/>
    </row>
    <row r="1174" spans="2:5" x14ac:dyDescent="0.2">
      <c r="B1174" s="258"/>
      <c r="C1174" s="258"/>
      <c r="D1174" s="258"/>
      <c r="E1174" s="258"/>
    </row>
    <row r="1175" spans="2:5" x14ac:dyDescent="0.2">
      <c r="B1175" s="258"/>
      <c r="C1175" s="258"/>
      <c r="D1175" s="258"/>
      <c r="E1175" s="258"/>
    </row>
    <row r="1176" spans="2:5" x14ac:dyDescent="0.2">
      <c r="B1176" s="258"/>
      <c r="C1176" s="258"/>
      <c r="D1176" s="258"/>
      <c r="E1176" s="258"/>
    </row>
    <row r="1177" spans="2:5" x14ac:dyDescent="0.2">
      <c r="B1177" s="258"/>
      <c r="C1177" s="258"/>
      <c r="D1177" s="258"/>
      <c r="E1177" s="258"/>
    </row>
    <row r="1178" spans="2:5" x14ac:dyDescent="0.2">
      <c r="B1178" s="258"/>
      <c r="C1178" s="258"/>
      <c r="D1178" s="258"/>
      <c r="E1178" s="258"/>
    </row>
    <row r="1179" spans="2:5" x14ac:dyDescent="0.2">
      <c r="B1179" s="258"/>
      <c r="C1179" s="258"/>
      <c r="D1179" s="258"/>
      <c r="E1179" s="258"/>
    </row>
    <row r="1180" spans="2:5" x14ac:dyDescent="0.2">
      <c r="B1180" s="258"/>
      <c r="C1180" s="258"/>
      <c r="D1180" s="258"/>
      <c r="E1180" s="258"/>
    </row>
    <row r="1181" spans="2:5" x14ac:dyDescent="0.2">
      <c r="B1181" s="258"/>
      <c r="C1181" s="258"/>
      <c r="D1181" s="258"/>
      <c r="E1181" s="258"/>
    </row>
    <row r="1182" spans="2:5" x14ac:dyDescent="0.2">
      <c r="B1182" s="258"/>
      <c r="C1182" s="258"/>
      <c r="D1182" s="258"/>
      <c r="E1182" s="258"/>
    </row>
    <row r="1183" spans="2:5" x14ac:dyDescent="0.2">
      <c r="B1183" s="258"/>
      <c r="C1183" s="258"/>
      <c r="D1183" s="258"/>
      <c r="E1183" s="258"/>
    </row>
    <row r="1184" spans="2:5" x14ac:dyDescent="0.2">
      <c r="B1184" s="258"/>
      <c r="C1184" s="258"/>
      <c r="D1184" s="258"/>
      <c r="E1184" s="258"/>
    </row>
    <row r="1185" spans="2:5" x14ac:dyDescent="0.2">
      <c r="B1185" s="258"/>
      <c r="C1185" s="258"/>
      <c r="D1185" s="258"/>
      <c r="E1185" s="258"/>
    </row>
    <row r="1186" spans="2:5" x14ac:dyDescent="0.2">
      <c r="B1186" s="258"/>
      <c r="C1186" s="258"/>
      <c r="D1186" s="258"/>
      <c r="E1186" s="258"/>
    </row>
    <row r="1187" spans="2:5" x14ac:dyDescent="0.2">
      <c r="B1187" s="258"/>
      <c r="C1187" s="258"/>
      <c r="D1187" s="258"/>
      <c r="E1187" s="258"/>
    </row>
    <row r="1188" spans="2:5" x14ac:dyDescent="0.2">
      <c r="B1188" s="258"/>
      <c r="C1188" s="258"/>
      <c r="D1188" s="258"/>
      <c r="E1188" s="258"/>
    </row>
    <row r="1189" spans="2:5" x14ac:dyDescent="0.2">
      <c r="B1189" s="258"/>
      <c r="C1189" s="258"/>
      <c r="D1189" s="258"/>
      <c r="E1189" s="258"/>
    </row>
    <row r="1190" spans="2:5" x14ac:dyDescent="0.2">
      <c r="B1190" s="258"/>
      <c r="C1190" s="258"/>
      <c r="D1190" s="258"/>
      <c r="E1190" s="258"/>
    </row>
    <row r="1191" spans="2:5" x14ac:dyDescent="0.2">
      <c r="B1191" s="258"/>
      <c r="C1191" s="258"/>
      <c r="D1191" s="258"/>
      <c r="E1191" s="258"/>
    </row>
    <row r="1192" spans="2:5" x14ac:dyDescent="0.2">
      <c r="B1192" s="258"/>
      <c r="C1192" s="258"/>
      <c r="D1192" s="258"/>
      <c r="E1192" s="258"/>
    </row>
    <row r="1193" spans="2:5" x14ac:dyDescent="0.2">
      <c r="B1193" s="258"/>
      <c r="C1193" s="258"/>
      <c r="D1193" s="258"/>
      <c r="E1193" s="258"/>
    </row>
    <row r="1194" spans="2:5" x14ac:dyDescent="0.2">
      <c r="B1194" s="258"/>
      <c r="C1194" s="258"/>
      <c r="D1194" s="258"/>
      <c r="E1194" s="258"/>
    </row>
    <row r="1195" spans="2:5" x14ac:dyDescent="0.2">
      <c r="B1195" s="258"/>
      <c r="C1195" s="258"/>
      <c r="D1195" s="258"/>
      <c r="E1195" s="258"/>
    </row>
    <row r="1196" spans="2:5" x14ac:dyDescent="0.2">
      <c r="B1196" s="258"/>
      <c r="C1196" s="258"/>
      <c r="D1196" s="258"/>
      <c r="E1196" s="258"/>
    </row>
    <row r="1197" spans="2:5" x14ac:dyDescent="0.2">
      <c r="B1197" s="258"/>
      <c r="C1197" s="258"/>
      <c r="D1197" s="258"/>
      <c r="E1197" s="258"/>
    </row>
    <row r="1198" spans="2:5" x14ac:dyDescent="0.2">
      <c r="B1198" s="258"/>
      <c r="C1198" s="258"/>
      <c r="D1198" s="258"/>
      <c r="E1198" s="258"/>
    </row>
  </sheetData>
  <autoFilter ref="A1:O690" xr:uid="{8344844B-A987-7E4C-B4A0-F51F364F1A87}">
    <filterColumn colId="5">
      <filters>
        <dateGroupItem year="2022" dateTimeGrouping="year"/>
      </filters>
    </filterColumn>
    <filterColumn colId="6">
      <filters>
        <filter val="GASOLINA"/>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00"/>
  <sheetViews>
    <sheetView workbookViewId="0">
      <selection activeCell="D7" sqref="D7"/>
    </sheetView>
  </sheetViews>
  <sheetFormatPr baseColWidth="10" defaultColWidth="12.5" defaultRowHeight="15" customHeight="1" x14ac:dyDescent="0.2"/>
  <cols>
    <col min="1" max="1" width="10.6640625" customWidth="1"/>
    <col min="2" max="2" width="17.83203125" customWidth="1"/>
    <col min="3" max="6" width="10.6640625" customWidth="1"/>
    <col min="7" max="7" width="12" customWidth="1"/>
    <col min="8" max="11" width="10.6640625" customWidth="1"/>
  </cols>
  <sheetData>
    <row r="1" spans="2:11" ht="15.75" customHeight="1" x14ac:dyDescent="0.2"/>
    <row r="2" spans="2:11" ht="15.75" customHeight="1" x14ac:dyDescent="0.2"/>
    <row r="3" spans="2:11" ht="15.75" customHeight="1" x14ac:dyDescent="0.2">
      <c r="D3" s="212" t="s">
        <v>246</v>
      </c>
      <c r="E3" s="213"/>
      <c r="F3" s="213"/>
      <c r="G3" s="214"/>
      <c r="H3" s="212" t="s">
        <v>247</v>
      </c>
      <c r="I3" s="213"/>
      <c r="J3" s="213"/>
      <c r="K3" s="214"/>
    </row>
    <row r="4" spans="2:11" ht="15.75" customHeight="1" x14ac:dyDescent="0.2">
      <c r="B4" s="31" t="s">
        <v>248</v>
      </c>
      <c r="C4" s="31" t="s">
        <v>5</v>
      </c>
      <c r="D4" s="31" t="s">
        <v>249</v>
      </c>
      <c r="E4" s="31" t="s">
        <v>250</v>
      </c>
      <c r="F4" s="31" t="s">
        <v>251</v>
      </c>
      <c r="G4" s="31" t="s">
        <v>252</v>
      </c>
      <c r="H4" s="32"/>
      <c r="I4" s="31" t="s">
        <v>250</v>
      </c>
      <c r="J4" s="31" t="s">
        <v>251</v>
      </c>
      <c r="K4" s="31" t="s">
        <v>252</v>
      </c>
    </row>
    <row r="5" spans="2:11" ht="15.75" customHeight="1" x14ac:dyDescent="0.2">
      <c r="B5" s="33" t="s">
        <v>253</v>
      </c>
      <c r="C5" s="34" t="str">
        <f>Matriz_26Jun23!G59</f>
        <v>Watts/ Hr</v>
      </c>
      <c r="D5" s="34">
        <v>5344</v>
      </c>
      <c r="E5" s="35"/>
      <c r="F5" s="36"/>
      <c r="G5" s="215">
        <v>276000</v>
      </c>
      <c r="H5" s="33" t="s">
        <v>254</v>
      </c>
      <c r="I5" s="35"/>
      <c r="J5" s="33" t="s">
        <v>255</v>
      </c>
      <c r="K5" s="37">
        <v>288000</v>
      </c>
    </row>
    <row r="6" spans="2:11" ht="15.75" customHeight="1" x14ac:dyDescent="0.2">
      <c r="B6" s="38"/>
      <c r="C6" s="35"/>
      <c r="D6" s="38"/>
      <c r="E6" s="38"/>
      <c r="F6" s="38"/>
      <c r="G6" s="216"/>
      <c r="I6" s="38"/>
      <c r="J6" s="38"/>
      <c r="K6" s="38"/>
    </row>
    <row r="7" spans="2:11" ht="15.75" customHeight="1" x14ac:dyDescent="0.2">
      <c r="B7" s="33" t="s">
        <v>253</v>
      </c>
      <c r="C7" s="34" t="str">
        <f>Matriz_26Jun23!G61</f>
        <v>Watts/ Hr</v>
      </c>
      <c r="D7" s="34">
        <v>103532</v>
      </c>
      <c r="E7" s="35"/>
      <c r="F7" s="35"/>
      <c r="G7" s="217"/>
      <c r="H7" s="35"/>
      <c r="I7" s="35"/>
      <c r="J7" s="35"/>
      <c r="K7" s="35"/>
    </row>
    <row r="8" spans="2:11" ht="15.75" customHeight="1" x14ac:dyDescent="0.2">
      <c r="B8" s="38"/>
      <c r="C8" s="35"/>
      <c r="D8" s="38"/>
      <c r="E8" s="38"/>
      <c r="F8" s="38"/>
      <c r="G8" s="38"/>
      <c r="H8" s="38"/>
      <c r="I8" s="38"/>
      <c r="J8" s="38"/>
      <c r="K8" s="38"/>
    </row>
    <row r="9" spans="2:11" ht="15.75" customHeight="1" x14ac:dyDescent="0.2">
      <c r="B9" s="35"/>
      <c r="C9" s="35"/>
      <c r="D9" s="35"/>
      <c r="E9" s="35"/>
      <c r="F9" s="35"/>
      <c r="G9" s="35"/>
      <c r="H9" s="35"/>
      <c r="I9" s="35"/>
      <c r="J9" s="35"/>
      <c r="K9" s="35"/>
    </row>
    <row r="10" spans="2:11" ht="15.75" customHeight="1" x14ac:dyDescent="0.2">
      <c r="B10" s="38" t="s">
        <v>240</v>
      </c>
      <c r="C10" s="39" t="s">
        <v>256</v>
      </c>
      <c r="D10" s="38">
        <f>'Inventario Combustible'!I3</f>
        <v>40</v>
      </c>
      <c r="E10" s="38">
        <f>D10*19.5</f>
        <v>780</v>
      </c>
      <c r="F10" s="38"/>
      <c r="G10" s="218">
        <v>607102</v>
      </c>
      <c r="H10" s="38"/>
      <c r="I10" s="38"/>
      <c r="J10" s="38"/>
      <c r="K10" s="38"/>
    </row>
    <row r="11" spans="2:11" ht="15.75" customHeight="1" x14ac:dyDescent="0.2">
      <c r="B11" s="35"/>
      <c r="C11" s="35"/>
      <c r="D11" s="35"/>
      <c r="E11" s="35"/>
      <c r="F11" s="35"/>
      <c r="G11" s="216"/>
      <c r="H11" s="35"/>
      <c r="I11" s="35"/>
      <c r="J11" s="35"/>
      <c r="K11" s="35"/>
    </row>
    <row r="12" spans="2:11" ht="15.75" customHeight="1" x14ac:dyDescent="0.2">
      <c r="B12" s="38" t="s">
        <v>240</v>
      </c>
      <c r="C12" s="39" t="s">
        <v>256</v>
      </c>
      <c r="D12" s="38">
        <f>'Inventario Combustible'!I4</f>
        <v>16.25</v>
      </c>
      <c r="E12" s="38">
        <f>D12*19.5</f>
        <v>316.875</v>
      </c>
      <c r="F12" s="38"/>
      <c r="G12" s="216"/>
      <c r="H12" s="38"/>
      <c r="I12" s="38"/>
      <c r="J12" s="38"/>
      <c r="K12" s="38"/>
    </row>
    <row r="13" spans="2:11" ht="15.75" customHeight="1" x14ac:dyDescent="0.2">
      <c r="B13" s="35"/>
      <c r="C13" s="35"/>
      <c r="D13" s="35"/>
      <c r="E13" s="35"/>
      <c r="F13" s="35"/>
      <c r="G13" s="216"/>
      <c r="H13" s="35"/>
      <c r="I13" s="35"/>
      <c r="J13" s="35"/>
      <c r="K13" s="35"/>
    </row>
    <row r="14" spans="2:11" ht="15.75" customHeight="1" x14ac:dyDescent="0.2">
      <c r="B14" s="38" t="s">
        <v>240</v>
      </c>
      <c r="C14" s="39" t="s">
        <v>256</v>
      </c>
      <c r="D14" s="38">
        <f>'Inventario Combustible'!I5</f>
        <v>35</v>
      </c>
      <c r="E14" s="38">
        <f>D14*19.5</f>
        <v>682.5</v>
      </c>
      <c r="F14" s="38"/>
      <c r="G14" s="216"/>
      <c r="H14" s="38"/>
      <c r="I14" s="38"/>
      <c r="J14" s="38"/>
      <c r="K14" s="38"/>
    </row>
    <row r="15" spans="2:11" ht="15.75" customHeight="1" x14ac:dyDescent="0.2">
      <c r="B15" s="35"/>
      <c r="C15" s="35"/>
      <c r="D15" s="35"/>
      <c r="E15" s="35"/>
      <c r="F15" s="35"/>
      <c r="G15" s="216"/>
      <c r="H15" s="35"/>
      <c r="I15" s="35"/>
      <c r="J15" s="35"/>
      <c r="K15" s="35"/>
    </row>
    <row r="16" spans="2:11" ht="15.75" customHeight="1" x14ac:dyDescent="0.2">
      <c r="B16" s="38" t="s">
        <v>240</v>
      </c>
      <c r="C16" s="39" t="s">
        <v>256</v>
      </c>
      <c r="D16" s="38">
        <f>'Inventario Combustible'!I6</f>
        <v>108.88</v>
      </c>
      <c r="E16" s="38">
        <f>D16*19.5</f>
        <v>2123.16</v>
      </c>
      <c r="F16" s="38"/>
      <c r="G16" s="216"/>
      <c r="H16" s="38"/>
      <c r="I16" s="38"/>
      <c r="J16" s="38"/>
      <c r="K16" s="38"/>
    </row>
    <row r="17" spans="2:11" ht="15.75" customHeight="1" x14ac:dyDescent="0.2">
      <c r="B17" s="35"/>
      <c r="C17" s="35"/>
      <c r="D17" s="35"/>
      <c r="E17" s="35"/>
      <c r="F17" s="35"/>
      <c r="G17" s="216"/>
      <c r="H17" s="35"/>
      <c r="I17" s="35"/>
      <c r="J17" s="35"/>
      <c r="K17" s="35"/>
    </row>
    <row r="18" spans="2:11" ht="15.75" customHeight="1" x14ac:dyDescent="0.2">
      <c r="B18" s="38" t="s">
        <v>240</v>
      </c>
      <c r="C18" s="39" t="s">
        <v>256</v>
      </c>
      <c r="D18" s="38">
        <f>'Inventario Combustible'!I7</f>
        <v>765.55</v>
      </c>
      <c r="E18" s="38">
        <f>D18*19.5</f>
        <v>14928.224999999999</v>
      </c>
      <c r="F18" s="38"/>
      <c r="G18" s="216"/>
      <c r="H18" s="38"/>
      <c r="I18" s="38"/>
      <c r="J18" s="38"/>
      <c r="K18" s="38"/>
    </row>
    <row r="19" spans="2:11" ht="15.75" customHeight="1" x14ac:dyDescent="0.2">
      <c r="B19" s="35"/>
      <c r="C19" s="35"/>
      <c r="D19" s="35"/>
      <c r="E19" s="35"/>
      <c r="F19" s="35"/>
      <c r="G19" s="216"/>
      <c r="H19" s="35"/>
      <c r="I19" s="35"/>
      <c r="J19" s="35"/>
      <c r="K19" s="35"/>
    </row>
    <row r="20" spans="2:11" ht="15.75" customHeight="1" x14ac:dyDescent="0.2">
      <c r="B20" s="38" t="s">
        <v>240</v>
      </c>
      <c r="C20" s="39" t="s">
        <v>256</v>
      </c>
      <c r="D20" s="38">
        <f>'Inventario Combustible'!I8</f>
        <v>57.77</v>
      </c>
      <c r="E20" s="38">
        <f>D20*19.5</f>
        <v>1126.5150000000001</v>
      </c>
      <c r="F20" s="38"/>
      <c r="G20" s="216"/>
      <c r="H20" s="38"/>
      <c r="I20" s="38"/>
      <c r="J20" s="38"/>
      <c r="K20" s="38"/>
    </row>
    <row r="21" spans="2:11" ht="15.75" customHeight="1" x14ac:dyDescent="0.2">
      <c r="B21" s="35"/>
      <c r="C21" s="35"/>
      <c r="D21" s="35"/>
      <c r="E21" s="35"/>
      <c r="F21" s="35"/>
      <c r="G21" s="216"/>
      <c r="H21" s="35"/>
      <c r="I21" s="35"/>
      <c r="J21" s="35"/>
      <c r="K21" s="35"/>
    </row>
    <row r="22" spans="2:11" ht="15.75" customHeight="1" x14ac:dyDescent="0.2">
      <c r="B22" s="38" t="s">
        <v>240</v>
      </c>
      <c r="C22" s="39" t="s">
        <v>256</v>
      </c>
      <c r="D22" s="38">
        <f>'Inventario Combustible'!I9</f>
        <v>404.55</v>
      </c>
      <c r="E22" s="38">
        <f>D22*19.5</f>
        <v>7888.7250000000004</v>
      </c>
      <c r="F22" s="38"/>
      <c r="G22" s="216"/>
      <c r="H22" s="38"/>
      <c r="I22" s="38"/>
      <c r="J22" s="38"/>
      <c r="K22" s="38"/>
    </row>
    <row r="23" spans="2:11" ht="15.75" customHeight="1" x14ac:dyDescent="0.2">
      <c r="B23" s="35"/>
      <c r="C23" s="35"/>
      <c r="D23" s="35"/>
      <c r="E23" s="35"/>
      <c r="F23" s="35"/>
      <c r="G23" s="216"/>
      <c r="H23" s="35"/>
      <c r="I23" s="35"/>
      <c r="J23" s="35"/>
      <c r="K23" s="35"/>
    </row>
    <row r="24" spans="2:11" ht="15.75" customHeight="1" x14ac:dyDescent="0.2">
      <c r="B24" s="38" t="s">
        <v>240</v>
      </c>
      <c r="C24" s="39" t="s">
        <v>256</v>
      </c>
      <c r="D24" s="38">
        <f>'Inventario Combustible'!I10</f>
        <v>127</v>
      </c>
      <c r="E24" s="38">
        <f>D24*19.5</f>
        <v>2476.5</v>
      </c>
      <c r="F24" s="38"/>
      <c r="G24" s="217"/>
      <c r="H24" s="38"/>
      <c r="I24" s="38"/>
      <c r="J24" s="38"/>
      <c r="K24" s="38"/>
    </row>
    <row r="25" spans="2:11" ht="15.75" customHeight="1" x14ac:dyDescent="0.2">
      <c r="B25" s="35"/>
      <c r="C25" s="35"/>
      <c r="D25" s="35"/>
      <c r="E25" s="35"/>
      <c r="F25" s="35"/>
      <c r="G25" s="35"/>
      <c r="H25" s="35"/>
      <c r="I25" s="35"/>
      <c r="J25" s="35"/>
      <c r="K25" s="35"/>
    </row>
    <row r="26" spans="2:11" ht="15.75" customHeight="1" x14ac:dyDescent="0.2">
      <c r="B26" s="38"/>
      <c r="C26" s="35"/>
      <c r="D26" s="38"/>
      <c r="E26" s="38"/>
      <c r="F26" s="38"/>
      <c r="G26" s="38"/>
      <c r="H26" s="38"/>
      <c r="I26" s="38"/>
      <c r="J26" s="38"/>
      <c r="K26" s="38"/>
    </row>
    <row r="27" spans="2:11" ht="15.75" customHeight="1" x14ac:dyDescent="0.2">
      <c r="B27" s="35"/>
      <c r="C27" s="35"/>
      <c r="D27" s="35"/>
      <c r="E27" s="35"/>
      <c r="F27" s="35"/>
      <c r="G27" s="35"/>
      <c r="H27" s="35"/>
      <c r="I27" s="35"/>
      <c r="J27" s="35"/>
      <c r="K27" s="35"/>
    </row>
    <row r="28" spans="2:11" ht="15.75" customHeight="1" x14ac:dyDescent="0.2">
      <c r="B28" s="38"/>
      <c r="C28" s="35"/>
      <c r="D28" s="38"/>
      <c r="E28" s="38"/>
      <c r="F28" s="38"/>
      <c r="G28" s="38"/>
      <c r="H28" s="38"/>
      <c r="I28" s="38"/>
      <c r="J28" s="38"/>
      <c r="K28" s="38"/>
    </row>
    <row r="29" spans="2:11" ht="15.75" customHeight="1" x14ac:dyDescent="0.2">
      <c r="B29" s="35"/>
      <c r="C29" s="35"/>
      <c r="D29" s="35"/>
      <c r="E29" s="35"/>
      <c r="F29" s="35"/>
      <c r="G29" s="35"/>
      <c r="H29" s="35"/>
      <c r="I29" s="35"/>
      <c r="J29" s="35"/>
      <c r="K29" s="35"/>
    </row>
    <row r="30" spans="2:11" ht="15.75" customHeight="1" x14ac:dyDescent="0.2">
      <c r="B30" s="38"/>
      <c r="C30" s="35"/>
      <c r="D30" s="38"/>
      <c r="E30" s="38"/>
      <c r="F30" s="38"/>
      <c r="G30" s="38"/>
      <c r="H30" s="38"/>
      <c r="I30" s="38"/>
      <c r="J30" s="38"/>
      <c r="K30" s="38"/>
    </row>
    <row r="31" spans="2:11" ht="15.75" customHeight="1" x14ac:dyDescent="0.2">
      <c r="B31" s="35"/>
      <c r="C31" s="35"/>
      <c r="D31" s="35"/>
      <c r="E31" s="35"/>
      <c r="F31" s="35"/>
      <c r="G31" s="35"/>
      <c r="H31" s="35"/>
      <c r="I31" s="35"/>
      <c r="J31" s="35"/>
      <c r="K31" s="35"/>
    </row>
    <row r="32" spans="2:11" ht="15.75" customHeight="1" x14ac:dyDescent="0.2">
      <c r="B32" s="38"/>
      <c r="C32" s="35"/>
      <c r="D32" s="38"/>
      <c r="E32" s="38"/>
      <c r="F32" s="38"/>
      <c r="G32" s="38"/>
      <c r="H32" s="38"/>
      <c r="I32" s="38"/>
      <c r="J32" s="38"/>
      <c r="K32" s="38"/>
    </row>
    <row r="33" spans="2:11" ht="15.75" customHeight="1" x14ac:dyDescent="0.2">
      <c r="B33" s="35"/>
      <c r="C33" s="35"/>
      <c r="D33" s="35"/>
      <c r="E33" s="35"/>
      <c r="F33" s="35"/>
      <c r="G33" s="35"/>
      <c r="H33" s="35"/>
      <c r="I33" s="35"/>
      <c r="J33" s="35"/>
      <c r="K33" s="35"/>
    </row>
    <row r="34" spans="2:11" ht="15.75" customHeight="1" x14ac:dyDescent="0.2">
      <c r="B34" s="38"/>
      <c r="C34" s="35"/>
      <c r="D34" s="38"/>
      <c r="E34" s="38"/>
      <c r="F34" s="38"/>
      <c r="G34" s="38"/>
      <c r="H34" s="38"/>
      <c r="I34" s="38"/>
      <c r="J34" s="38"/>
      <c r="K34" s="38"/>
    </row>
    <row r="35" spans="2:11" ht="15.75" customHeight="1" x14ac:dyDescent="0.2">
      <c r="B35" s="35"/>
      <c r="C35" s="35"/>
      <c r="D35" s="35"/>
      <c r="E35" s="35"/>
      <c r="F35" s="35"/>
      <c r="G35" s="35"/>
      <c r="H35" s="35"/>
      <c r="I35" s="35"/>
      <c r="J35" s="35"/>
      <c r="K35" s="35"/>
    </row>
    <row r="36" spans="2:11" ht="15.75" customHeight="1" x14ac:dyDescent="0.2">
      <c r="B36" s="38"/>
      <c r="C36" s="35"/>
      <c r="D36" s="38"/>
      <c r="E36" s="38"/>
      <c r="F36" s="38"/>
      <c r="G36" s="38"/>
      <c r="H36" s="38"/>
      <c r="I36" s="38"/>
      <c r="J36" s="38"/>
      <c r="K36" s="38"/>
    </row>
    <row r="37" spans="2:11" ht="15.75" customHeight="1" x14ac:dyDescent="0.2">
      <c r="B37" s="35"/>
      <c r="C37" s="35"/>
      <c r="D37" s="35"/>
      <c r="E37" s="35"/>
      <c r="F37" s="35"/>
      <c r="G37" s="35"/>
      <c r="H37" s="35"/>
      <c r="I37" s="35"/>
      <c r="J37" s="35"/>
      <c r="K37" s="35"/>
    </row>
    <row r="38" spans="2:11" ht="15.75" customHeight="1" x14ac:dyDescent="0.2">
      <c r="B38" s="38"/>
      <c r="C38" s="35"/>
      <c r="D38" s="38"/>
      <c r="E38" s="38"/>
      <c r="F38" s="38"/>
      <c r="G38" s="38"/>
      <c r="H38" s="38"/>
      <c r="I38" s="38"/>
      <c r="J38" s="38"/>
      <c r="K38" s="38"/>
    </row>
    <row r="39" spans="2:11" ht="15.75" customHeight="1" x14ac:dyDescent="0.2">
      <c r="B39" s="35"/>
      <c r="C39" s="35"/>
      <c r="D39" s="35"/>
      <c r="E39" s="35"/>
      <c r="F39" s="35"/>
      <c r="G39" s="35"/>
      <c r="H39" s="35"/>
      <c r="I39" s="35"/>
      <c r="J39" s="35"/>
      <c r="K39" s="35"/>
    </row>
    <row r="40" spans="2:11" ht="15.75" customHeight="1" x14ac:dyDescent="0.2">
      <c r="B40" s="38"/>
      <c r="C40" s="35"/>
      <c r="D40" s="38"/>
      <c r="E40" s="38"/>
      <c r="F40" s="38"/>
      <c r="G40" s="38"/>
      <c r="H40" s="38"/>
      <c r="I40" s="38"/>
      <c r="J40" s="38"/>
      <c r="K40" s="38"/>
    </row>
    <row r="41" spans="2:11" ht="15.75" customHeight="1" x14ac:dyDescent="0.2">
      <c r="C41" s="40"/>
    </row>
    <row r="42" spans="2:11" ht="15.75" customHeight="1" x14ac:dyDescent="0.2"/>
    <row r="43" spans="2:11" ht="15.75" customHeight="1" x14ac:dyDescent="0.2"/>
    <row r="44" spans="2:11" ht="15.75" customHeight="1" x14ac:dyDescent="0.2"/>
    <row r="45" spans="2:11" ht="15.75" customHeight="1" x14ac:dyDescent="0.2"/>
    <row r="46" spans="2:11" ht="15.75" customHeight="1" x14ac:dyDescent="0.2"/>
    <row r="47" spans="2:11" ht="15.75" customHeight="1" x14ac:dyDescent="0.2"/>
    <row r="48" spans="2: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mergeCells count="4">
    <mergeCell ref="D3:G3"/>
    <mergeCell ref="H3:K3"/>
    <mergeCell ref="G5:G7"/>
    <mergeCell ref="G10:G24"/>
  </mergeCells>
  <pageMargins left="0.7" right="0.7" top="0.75" bottom="0.75" header="0" footer="0"/>
  <pageSetup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00"/>
  <sheetViews>
    <sheetView workbookViewId="0"/>
  </sheetViews>
  <sheetFormatPr baseColWidth="10" defaultColWidth="12.5" defaultRowHeight="15" customHeight="1" x14ac:dyDescent="0.2"/>
  <cols>
    <col min="1" max="1" width="10.6640625" customWidth="1"/>
    <col min="2" max="2" width="32" customWidth="1"/>
    <col min="3" max="6" width="10.6640625" customWidth="1"/>
  </cols>
  <sheetData>
    <row r="1" spans="2:3" ht="15.75" customHeight="1" x14ac:dyDescent="0.2"/>
    <row r="2" spans="2:3" ht="15.75" customHeight="1" x14ac:dyDescent="0.2"/>
    <row r="3" spans="2:3" ht="15.75" customHeight="1" x14ac:dyDescent="0.2">
      <c r="B3" s="41" t="s">
        <v>257</v>
      </c>
      <c r="C3" s="42"/>
    </row>
    <row r="4" spans="2:3" ht="15.75" customHeight="1" x14ac:dyDescent="0.2">
      <c r="B4" s="43" t="s">
        <v>258</v>
      </c>
      <c r="C4" s="34">
        <v>2995</v>
      </c>
    </row>
    <row r="5" spans="2:3" ht="15.75" customHeight="1" x14ac:dyDescent="0.2">
      <c r="B5" s="43" t="s">
        <v>259</v>
      </c>
      <c r="C5" s="34">
        <v>7547</v>
      </c>
    </row>
    <row r="6" spans="2:3" ht="15.75" customHeight="1" x14ac:dyDescent="0.2">
      <c r="B6" s="43" t="s">
        <v>260</v>
      </c>
      <c r="C6" s="34">
        <v>4036</v>
      </c>
    </row>
    <row r="7" spans="2:3" ht="15.75" customHeight="1" x14ac:dyDescent="0.2">
      <c r="B7" s="44" t="s">
        <v>261</v>
      </c>
      <c r="C7" s="34">
        <v>11837</v>
      </c>
    </row>
    <row r="8" spans="2:3" ht="15.75" customHeight="1" x14ac:dyDescent="0.2">
      <c r="B8" s="43" t="s">
        <v>262</v>
      </c>
      <c r="C8" s="34">
        <v>649</v>
      </c>
    </row>
    <row r="9" spans="2:3" ht="15.75" customHeight="1" x14ac:dyDescent="0.2">
      <c r="B9" s="44" t="s">
        <v>263</v>
      </c>
      <c r="C9" s="34">
        <v>1957</v>
      </c>
    </row>
    <row r="10" spans="2:3" ht="15.75" customHeight="1" x14ac:dyDescent="0.2">
      <c r="B10" s="44" t="s">
        <v>264</v>
      </c>
      <c r="C10" s="34">
        <v>998</v>
      </c>
    </row>
    <row r="11" spans="2:3" ht="15.75" customHeight="1" x14ac:dyDescent="0.2">
      <c r="B11" s="44" t="s">
        <v>265</v>
      </c>
      <c r="C11" s="34">
        <v>475.2</v>
      </c>
    </row>
    <row r="12" spans="2:3" ht="15.75" customHeight="1" x14ac:dyDescent="0.2">
      <c r="B12" s="45"/>
    </row>
    <row r="13" spans="2:3" ht="15.75" customHeight="1" x14ac:dyDescent="0.2"/>
    <row r="14" spans="2:3" ht="15.75" customHeight="1" x14ac:dyDescent="0.2"/>
    <row r="15" spans="2:3" ht="15.75" customHeight="1" x14ac:dyDescent="0.2"/>
    <row r="16" spans="2: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0"/>
  <sheetViews>
    <sheetView tabSelected="1" zoomScale="120" zoomScaleNormal="120" workbookViewId="0">
      <pane ySplit="1" topLeftCell="A2" activePane="bottomLeft" state="frozen"/>
      <selection pane="bottomLeft" activeCell="B29" sqref="B29"/>
    </sheetView>
  </sheetViews>
  <sheetFormatPr baseColWidth="10" defaultColWidth="12.5" defaultRowHeight="15" customHeight="1" x14ac:dyDescent="0.2"/>
  <cols>
    <col min="1" max="1" width="19.83203125" customWidth="1"/>
    <col min="2" max="2" width="42" customWidth="1"/>
    <col min="3" max="3" width="7.5" customWidth="1"/>
    <col min="4" max="4" width="27.1640625" customWidth="1"/>
    <col min="5" max="5" width="6" customWidth="1"/>
    <col min="6" max="6" width="30.33203125" customWidth="1"/>
    <col min="7" max="7" width="19.83203125" customWidth="1"/>
    <col min="8" max="8" width="17.5" customWidth="1"/>
    <col min="9" max="9" width="19.33203125" customWidth="1"/>
    <col min="10" max="10" width="28.6640625" customWidth="1"/>
  </cols>
  <sheetData>
    <row r="1" spans="1:10" ht="15.75" customHeight="1" x14ac:dyDescent="0.3">
      <c r="A1" s="219" t="s">
        <v>266</v>
      </c>
      <c r="B1" s="220"/>
      <c r="C1" s="220"/>
      <c r="D1" s="220"/>
      <c r="E1" s="220"/>
      <c r="F1" s="220"/>
      <c r="G1" s="220"/>
      <c r="H1" s="220"/>
      <c r="I1" s="220"/>
      <c r="J1" s="221"/>
    </row>
    <row r="2" spans="1:10" ht="15.75" customHeight="1" x14ac:dyDescent="0.2">
      <c r="A2" s="46"/>
      <c r="C2" s="222" t="s">
        <v>267</v>
      </c>
      <c r="D2" s="213"/>
      <c r="E2" s="213"/>
      <c r="F2" s="214"/>
    </row>
    <row r="3" spans="1:10" ht="15.75" customHeight="1" x14ac:dyDescent="0.2">
      <c r="A3" s="47" t="s">
        <v>268</v>
      </c>
      <c r="B3" s="47" t="s">
        <v>269</v>
      </c>
      <c r="C3" s="47" t="s">
        <v>270</v>
      </c>
      <c r="D3" s="47" t="s">
        <v>271</v>
      </c>
      <c r="E3" s="47" t="s">
        <v>272</v>
      </c>
      <c r="F3" s="48" t="s">
        <v>273</v>
      </c>
      <c r="G3" s="49" t="s">
        <v>274</v>
      </c>
      <c r="H3" s="49" t="s">
        <v>275</v>
      </c>
      <c r="I3" s="49" t="s">
        <v>276</v>
      </c>
      <c r="J3" s="49" t="s">
        <v>277</v>
      </c>
    </row>
    <row r="4" spans="1:10" ht="18" customHeight="1" x14ac:dyDescent="0.2">
      <c r="A4" s="50" t="s">
        <v>258</v>
      </c>
      <c r="B4" s="51" t="s">
        <v>2145</v>
      </c>
      <c r="C4" s="51"/>
      <c r="D4" s="51"/>
      <c r="E4" s="52" t="s">
        <v>23</v>
      </c>
      <c r="F4" s="51" t="s">
        <v>2146</v>
      </c>
      <c r="G4" s="53">
        <v>45170</v>
      </c>
      <c r="H4" s="62" t="s">
        <v>2150</v>
      </c>
      <c r="I4" s="54" t="s">
        <v>278</v>
      </c>
      <c r="J4" s="55" t="s">
        <v>279</v>
      </c>
    </row>
    <row r="5" spans="1:10" ht="18" customHeight="1" x14ac:dyDescent="0.2">
      <c r="A5" s="56"/>
      <c r="B5" s="51" t="s">
        <v>280</v>
      </c>
      <c r="C5" s="57" t="s">
        <v>281</v>
      </c>
      <c r="D5" s="58" t="s">
        <v>282</v>
      </c>
      <c r="E5" s="59"/>
      <c r="F5" s="60"/>
      <c r="G5" s="71">
        <v>45170</v>
      </c>
      <c r="H5" s="62" t="s">
        <v>2150</v>
      </c>
      <c r="I5" s="62" t="s">
        <v>278</v>
      </c>
      <c r="J5" s="63" t="s">
        <v>279</v>
      </c>
    </row>
    <row r="6" spans="1:10" ht="17.25" customHeight="1" x14ac:dyDescent="0.2">
      <c r="A6" s="56"/>
      <c r="B6" s="51" t="s">
        <v>287</v>
      </c>
      <c r="C6" s="66" t="s">
        <v>23</v>
      </c>
      <c r="D6" s="52" t="s">
        <v>2147</v>
      </c>
      <c r="E6" s="66"/>
      <c r="F6" s="69"/>
      <c r="G6" s="71">
        <v>45170</v>
      </c>
      <c r="H6" s="66" t="s">
        <v>75</v>
      </c>
      <c r="I6" s="66" t="s">
        <v>278</v>
      </c>
      <c r="J6" s="67" t="s">
        <v>289</v>
      </c>
    </row>
    <row r="7" spans="1:10" ht="15.75" customHeight="1" x14ac:dyDescent="0.2">
      <c r="A7" s="74" t="s">
        <v>259</v>
      </c>
      <c r="B7" s="75" t="s">
        <v>2148</v>
      </c>
      <c r="C7" s="54" t="s">
        <v>23</v>
      </c>
      <c r="D7" s="76" t="s">
        <v>290</v>
      </c>
      <c r="E7" s="66"/>
      <c r="F7" s="51"/>
      <c r="G7" s="68" t="s">
        <v>2149</v>
      </c>
      <c r="H7" s="66" t="s">
        <v>75</v>
      </c>
      <c r="I7" s="66" t="s">
        <v>288</v>
      </c>
      <c r="J7" s="67" t="s">
        <v>279</v>
      </c>
    </row>
    <row r="8" spans="1:10" ht="15.75" customHeight="1" x14ac:dyDescent="0.2">
      <c r="A8" s="77"/>
      <c r="B8" s="51" t="s">
        <v>291</v>
      </c>
      <c r="C8" s="66" t="s">
        <v>23</v>
      </c>
      <c r="D8" s="78"/>
      <c r="E8" s="66" t="s">
        <v>203</v>
      </c>
      <c r="F8" s="52" t="s">
        <v>292</v>
      </c>
      <c r="G8" s="68" t="s">
        <v>293</v>
      </c>
      <c r="H8" s="66" t="s">
        <v>75</v>
      </c>
      <c r="I8" s="66" t="s">
        <v>278</v>
      </c>
      <c r="J8" s="67" t="s">
        <v>279</v>
      </c>
    </row>
    <row r="9" spans="1:10" ht="18.75" customHeight="1" x14ac:dyDescent="0.2">
      <c r="A9" s="77"/>
      <c r="B9" s="51" t="s">
        <v>280</v>
      </c>
      <c r="C9" s="57" t="s">
        <v>281</v>
      </c>
      <c r="D9" s="58" t="s">
        <v>282</v>
      </c>
      <c r="E9" s="57"/>
      <c r="F9" s="60"/>
      <c r="G9" s="71">
        <v>45170</v>
      </c>
      <c r="H9" s="62" t="s">
        <v>2150</v>
      </c>
      <c r="I9" s="62" t="s">
        <v>278</v>
      </c>
      <c r="J9" s="63" t="s">
        <v>279</v>
      </c>
    </row>
    <row r="10" spans="1:10" ht="26.25" customHeight="1" x14ac:dyDescent="0.2">
      <c r="A10" s="77"/>
      <c r="B10" s="51" t="s">
        <v>284</v>
      </c>
      <c r="C10" s="51"/>
      <c r="D10" s="51"/>
      <c r="E10" s="52" t="s">
        <v>23</v>
      </c>
      <c r="F10" s="65" t="s">
        <v>2151</v>
      </c>
      <c r="G10" s="64" t="s">
        <v>2149</v>
      </c>
      <c r="H10" s="65" t="s">
        <v>2152</v>
      </c>
      <c r="I10" s="66" t="s">
        <v>286</v>
      </c>
      <c r="J10" s="67" t="s">
        <v>294</v>
      </c>
    </row>
    <row r="11" spans="1:10" ht="15.75" customHeight="1" x14ac:dyDescent="0.2">
      <c r="A11" s="79"/>
      <c r="B11" s="80" t="s">
        <v>295</v>
      </c>
      <c r="C11" s="73"/>
      <c r="D11" s="81"/>
      <c r="E11" s="57" t="s">
        <v>23</v>
      </c>
      <c r="F11" s="82" t="s">
        <v>2153</v>
      </c>
      <c r="G11" s="83" t="s">
        <v>2154</v>
      </c>
      <c r="H11" s="73" t="s">
        <v>296</v>
      </c>
      <c r="I11" s="73" t="s">
        <v>278</v>
      </c>
      <c r="J11" s="84" t="s">
        <v>279</v>
      </c>
    </row>
    <row r="12" spans="1:10" ht="25" customHeight="1" x14ac:dyDescent="0.2">
      <c r="A12" s="85" t="s">
        <v>297</v>
      </c>
      <c r="B12" s="51" t="s">
        <v>284</v>
      </c>
      <c r="C12" s="51"/>
      <c r="D12" s="51"/>
      <c r="E12" s="52" t="s">
        <v>23</v>
      </c>
      <c r="F12" s="65"/>
      <c r="G12" s="64" t="s">
        <v>2154</v>
      </c>
      <c r="H12" s="65" t="s">
        <v>2155</v>
      </c>
      <c r="I12" s="66" t="s">
        <v>285</v>
      </c>
      <c r="J12" s="67" t="s">
        <v>298</v>
      </c>
    </row>
    <row r="13" spans="1:10" ht="21" customHeight="1" x14ac:dyDescent="0.2">
      <c r="A13" s="86"/>
      <c r="B13" s="51" t="s">
        <v>287</v>
      </c>
      <c r="C13" s="66" t="s">
        <v>23</v>
      </c>
      <c r="D13" s="52" t="s">
        <v>2147</v>
      </c>
      <c r="E13" s="66"/>
      <c r="F13" s="69"/>
      <c r="G13" s="70" t="s">
        <v>2154</v>
      </c>
      <c r="H13" s="65" t="s">
        <v>2155</v>
      </c>
      <c r="I13" s="66" t="s">
        <v>288</v>
      </c>
      <c r="J13" s="67" t="s">
        <v>298</v>
      </c>
    </row>
    <row r="14" spans="1:10" ht="30" x14ac:dyDescent="0.2">
      <c r="A14" s="87" t="s">
        <v>299</v>
      </c>
      <c r="B14" s="51" t="s">
        <v>284</v>
      </c>
      <c r="C14" s="52" t="s">
        <v>23</v>
      </c>
      <c r="D14" s="51" t="s">
        <v>2157</v>
      </c>
      <c r="E14" s="52"/>
      <c r="F14" s="65"/>
      <c r="G14" s="64" t="s">
        <v>2154</v>
      </c>
      <c r="H14" s="65" t="s">
        <v>2155</v>
      </c>
      <c r="I14" s="66" t="s">
        <v>285</v>
      </c>
      <c r="J14" s="67" t="s">
        <v>298</v>
      </c>
    </row>
    <row r="15" spans="1:10" ht="15.75" customHeight="1" x14ac:dyDescent="0.2">
      <c r="A15" s="50" t="s">
        <v>262</v>
      </c>
      <c r="B15" s="72" t="s">
        <v>300</v>
      </c>
      <c r="C15" s="88"/>
      <c r="D15" s="88"/>
      <c r="E15" s="88" t="s">
        <v>23</v>
      </c>
      <c r="F15" s="89" t="s">
        <v>2156</v>
      </c>
      <c r="G15" s="64" t="s">
        <v>2154</v>
      </c>
      <c r="H15" s="52" t="s">
        <v>2150</v>
      </c>
      <c r="I15" s="66" t="s">
        <v>278</v>
      </c>
      <c r="J15" s="67" t="s">
        <v>75</v>
      </c>
    </row>
    <row r="16" spans="1:10" ht="15.75" customHeight="1" x14ac:dyDescent="0.2">
      <c r="A16" s="50"/>
      <c r="B16" s="89" t="s">
        <v>301</v>
      </c>
      <c r="C16" s="88"/>
      <c r="D16" s="90"/>
      <c r="E16" s="88" t="s">
        <v>23</v>
      </c>
      <c r="F16" s="89" t="s">
        <v>302</v>
      </c>
      <c r="G16" s="68" t="s">
        <v>2158</v>
      </c>
      <c r="H16" s="52" t="s">
        <v>2150</v>
      </c>
      <c r="I16" s="66" t="s">
        <v>278</v>
      </c>
      <c r="J16" s="67" t="s">
        <v>283</v>
      </c>
    </row>
    <row r="17" spans="1:10" ht="15" customHeight="1" x14ac:dyDescent="0.2">
      <c r="A17" s="50"/>
      <c r="B17" s="51" t="s">
        <v>303</v>
      </c>
      <c r="C17" s="91"/>
      <c r="D17" s="92"/>
      <c r="E17" s="93" t="s">
        <v>23</v>
      </c>
      <c r="F17" s="91" t="s">
        <v>304</v>
      </c>
      <c r="G17" s="61" t="s">
        <v>2154</v>
      </c>
      <c r="H17" s="62" t="s">
        <v>279</v>
      </c>
      <c r="I17" s="62" t="s">
        <v>288</v>
      </c>
      <c r="J17" s="63" t="s">
        <v>2150</v>
      </c>
    </row>
    <row r="18" spans="1:10" ht="15.75" customHeight="1" x14ac:dyDescent="0.2">
      <c r="A18" s="94" t="s">
        <v>307</v>
      </c>
      <c r="B18" s="75" t="s">
        <v>308</v>
      </c>
      <c r="C18" s="54" t="s">
        <v>23</v>
      </c>
      <c r="D18" s="76" t="s">
        <v>309</v>
      </c>
      <c r="E18" s="54"/>
      <c r="F18" s="75"/>
      <c r="G18" s="53" t="s">
        <v>2159</v>
      </c>
      <c r="H18" s="54" t="s">
        <v>310</v>
      </c>
      <c r="I18" s="54" t="s">
        <v>288</v>
      </c>
      <c r="J18" s="55" t="s">
        <v>75</v>
      </c>
    </row>
    <row r="19" spans="1:10" ht="15.75" customHeight="1" x14ac:dyDescent="0.2">
      <c r="A19" s="94"/>
      <c r="B19" s="89" t="s">
        <v>311</v>
      </c>
      <c r="C19" s="66" t="s">
        <v>23</v>
      </c>
      <c r="D19" s="66" t="s">
        <v>305</v>
      </c>
      <c r="E19" s="66"/>
      <c r="F19" s="89"/>
      <c r="G19" s="64" t="s">
        <v>2159</v>
      </c>
      <c r="H19" s="66" t="s">
        <v>306</v>
      </c>
      <c r="I19" s="66" t="s">
        <v>312</v>
      </c>
      <c r="J19" s="67" t="s">
        <v>75</v>
      </c>
    </row>
    <row r="20" spans="1:10" ht="15.75" customHeight="1" x14ac:dyDescent="0.2">
      <c r="A20" s="95"/>
      <c r="B20" s="82" t="s">
        <v>313</v>
      </c>
      <c r="C20" s="73"/>
      <c r="D20" s="73"/>
      <c r="E20" s="62" t="s">
        <v>23</v>
      </c>
      <c r="F20" s="69" t="s">
        <v>314</v>
      </c>
      <c r="G20" s="71">
        <v>45200</v>
      </c>
      <c r="H20" s="62" t="s">
        <v>2160</v>
      </c>
      <c r="I20" s="62" t="s">
        <v>285</v>
      </c>
      <c r="J20" s="63" t="s">
        <v>2150</v>
      </c>
    </row>
    <row r="21" spans="1:10" ht="15.75" customHeight="1" x14ac:dyDescent="0.2">
      <c r="A21" s="46"/>
      <c r="B21" s="96"/>
      <c r="F21" s="97"/>
    </row>
    <row r="22" spans="1:10" ht="15.75" customHeight="1" x14ac:dyDescent="0.2">
      <c r="A22" s="46"/>
      <c r="F22" s="97"/>
    </row>
    <row r="23" spans="1:10" ht="15.75" customHeight="1" x14ac:dyDescent="0.2">
      <c r="A23" s="46"/>
      <c r="F23" s="97"/>
    </row>
    <row r="24" spans="1:10" ht="15.75" customHeight="1" x14ac:dyDescent="0.2">
      <c r="A24" s="46"/>
      <c r="F24" s="97"/>
    </row>
    <row r="25" spans="1:10" ht="15.75" customHeight="1" x14ac:dyDescent="0.2">
      <c r="A25" s="46"/>
      <c r="F25" s="97"/>
    </row>
    <row r="26" spans="1:10" ht="15.75" customHeight="1" x14ac:dyDescent="0.2">
      <c r="A26" s="46"/>
      <c r="F26" s="97"/>
    </row>
    <row r="27" spans="1:10" ht="15.75" customHeight="1" x14ac:dyDescent="0.2">
      <c r="A27" s="46"/>
      <c r="F27" s="97"/>
    </row>
    <row r="28" spans="1:10" ht="15.75" customHeight="1" x14ac:dyDescent="0.2">
      <c r="A28" s="46"/>
      <c r="F28" s="97"/>
    </row>
    <row r="29" spans="1:10" ht="15.75" customHeight="1" x14ac:dyDescent="0.2">
      <c r="A29" s="46"/>
      <c r="F29" s="97"/>
    </row>
    <row r="30" spans="1:10" ht="15.75" customHeight="1" x14ac:dyDescent="0.2">
      <c r="A30" s="46"/>
      <c r="F30" s="97"/>
    </row>
    <row r="31" spans="1:10" ht="15.75" customHeight="1" x14ac:dyDescent="0.2">
      <c r="A31" s="46"/>
      <c r="F31" s="97"/>
    </row>
    <row r="32" spans="1:10" ht="15.75" customHeight="1" x14ac:dyDescent="0.2">
      <c r="A32" s="46"/>
      <c r="F32" s="97"/>
    </row>
    <row r="33" spans="1:6" ht="15.75" customHeight="1" x14ac:dyDescent="0.2">
      <c r="A33" s="46"/>
      <c r="F33" s="97"/>
    </row>
    <row r="34" spans="1:6" ht="15.75" customHeight="1" x14ac:dyDescent="0.2">
      <c r="A34" s="46"/>
      <c r="F34" s="97"/>
    </row>
    <row r="35" spans="1:6" ht="15.75" customHeight="1" x14ac:dyDescent="0.2">
      <c r="A35" s="46"/>
      <c r="F35" s="97"/>
    </row>
    <row r="36" spans="1:6" ht="15.75" customHeight="1" x14ac:dyDescent="0.2">
      <c r="A36" s="46"/>
      <c r="F36" s="97"/>
    </row>
    <row r="37" spans="1:6" ht="15.75" customHeight="1" x14ac:dyDescent="0.2">
      <c r="A37" s="46"/>
      <c r="F37" s="97"/>
    </row>
    <row r="38" spans="1:6" ht="15.75" customHeight="1" x14ac:dyDescent="0.2">
      <c r="A38" s="46"/>
      <c r="F38" s="97"/>
    </row>
    <row r="39" spans="1:6" ht="15.75" customHeight="1" x14ac:dyDescent="0.2">
      <c r="A39" s="46"/>
      <c r="F39" s="97"/>
    </row>
    <row r="40" spans="1:6" ht="15.75" customHeight="1" x14ac:dyDescent="0.2">
      <c r="A40" s="46"/>
      <c r="F40" s="97"/>
    </row>
    <row r="41" spans="1:6" ht="15.75" customHeight="1" x14ac:dyDescent="0.2">
      <c r="A41" s="46"/>
      <c r="F41" s="97"/>
    </row>
    <row r="42" spans="1:6" ht="15.75" customHeight="1" x14ac:dyDescent="0.2">
      <c r="A42" s="46"/>
      <c r="F42" s="97"/>
    </row>
    <row r="43" spans="1:6" ht="15.75" customHeight="1" x14ac:dyDescent="0.2">
      <c r="A43" s="46"/>
      <c r="F43" s="97"/>
    </row>
    <row r="44" spans="1:6" ht="15.75" customHeight="1" x14ac:dyDescent="0.2">
      <c r="A44" s="46"/>
      <c r="F44" s="97"/>
    </row>
    <row r="45" spans="1:6" ht="15.75" customHeight="1" x14ac:dyDescent="0.2">
      <c r="A45" s="46"/>
      <c r="F45" s="97"/>
    </row>
    <row r="46" spans="1:6" ht="15.75" customHeight="1" x14ac:dyDescent="0.2">
      <c r="A46" s="46"/>
      <c r="F46" s="97"/>
    </row>
    <row r="47" spans="1:6" ht="15.75" customHeight="1" x14ac:dyDescent="0.2">
      <c r="A47" s="46"/>
      <c r="F47" s="97"/>
    </row>
    <row r="48" spans="1:6" ht="15.75" customHeight="1" x14ac:dyDescent="0.2">
      <c r="A48" s="46"/>
      <c r="F48" s="97"/>
    </row>
    <row r="49" spans="1:6" ht="15.75" customHeight="1" x14ac:dyDescent="0.2">
      <c r="A49" s="46"/>
      <c r="F49" s="97"/>
    </row>
    <row r="50" spans="1:6" ht="15.75" customHeight="1" x14ac:dyDescent="0.2">
      <c r="A50" s="46"/>
      <c r="F50" s="97"/>
    </row>
    <row r="51" spans="1:6" ht="15.75" customHeight="1" x14ac:dyDescent="0.2">
      <c r="A51" s="46"/>
      <c r="F51" s="97"/>
    </row>
    <row r="52" spans="1:6" ht="15.75" customHeight="1" x14ac:dyDescent="0.2">
      <c r="A52" s="46"/>
      <c r="F52" s="97"/>
    </row>
    <row r="53" spans="1:6" ht="15.75" customHeight="1" x14ac:dyDescent="0.2">
      <c r="A53" s="46"/>
      <c r="F53" s="97"/>
    </row>
    <row r="54" spans="1:6" ht="15.75" customHeight="1" x14ac:dyDescent="0.2">
      <c r="A54" s="46"/>
      <c r="F54" s="97"/>
    </row>
    <row r="55" spans="1:6" ht="15.75" customHeight="1" x14ac:dyDescent="0.2">
      <c r="A55" s="46"/>
      <c r="F55" s="97"/>
    </row>
    <row r="56" spans="1:6" ht="15.75" customHeight="1" x14ac:dyDescent="0.2">
      <c r="A56" s="46"/>
      <c r="F56" s="97"/>
    </row>
    <row r="57" spans="1:6" ht="15.75" customHeight="1" x14ac:dyDescent="0.2">
      <c r="A57" s="46"/>
      <c r="F57" s="97"/>
    </row>
    <row r="58" spans="1:6" ht="15.75" customHeight="1" x14ac:dyDescent="0.2">
      <c r="A58" s="46"/>
      <c r="F58" s="97"/>
    </row>
    <row r="59" spans="1:6" ht="15.75" customHeight="1" x14ac:dyDescent="0.2">
      <c r="A59" s="46"/>
      <c r="F59" s="97"/>
    </row>
    <row r="60" spans="1:6" ht="15.75" customHeight="1" x14ac:dyDescent="0.2">
      <c r="A60" s="46"/>
      <c r="F60" s="97"/>
    </row>
  </sheetData>
  <autoFilter ref="A3:J20" xr:uid="{00000000-0009-0000-0000-000004000000}"/>
  <mergeCells count="2">
    <mergeCell ref="A1:J1"/>
    <mergeCell ref="C2:F2"/>
  </mergeCells>
  <pageMargins left="0.25" right="0.25"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00"/>
  <sheetViews>
    <sheetView workbookViewId="0">
      <selection activeCell="G5" sqref="G5"/>
    </sheetView>
  </sheetViews>
  <sheetFormatPr baseColWidth="10" defaultColWidth="12.5" defaultRowHeight="15" customHeight="1" x14ac:dyDescent="0.2"/>
  <cols>
    <col min="1" max="1" width="10.6640625" customWidth="1"/>
    <col min="2" max="2" width="13.83203125" customWidth="1"/>
    <col min="3" max="3" width="13.6640625" customWidth="1"/>
    <col min="4" max="6" width="20" customWidth="1"/>
    <col min="7" max="8" width="18.33203125" customWidth="1"/>
    <col min="9" max="10" width="10.6640625" customWidth="1"/>
    <col min="11" max="11" width="30.1640625" customWidth="1"/>
    <col min="12" max="19" width="10.6640625" customWidth="1"/>
  </cols>
  <sheetData>
    <row r="1" spans="2:12" ht="15.75" customHeight="1" x14ac:dyDescent="0.2"/>
    <row r="2" spans="2:12" ht="15.75" customHeight="1" x14ac:dyDescent="0.3">
      <c r="B2" s="98" t="s">
        <v>315</v>
      </c>
      <c r="C2" s="98"/>
      <c r="D2" s="98"/>
      <c r="E2" s="98"/>
      <c r="F2" s="99"/>
    </row>
    <row r="3" spans="2:12" ht="15.75" customHeight="1" x14ac:dyDescent="0.2">
      <c r="B3" s="100"/>
      <c r="C3" s="100"/>
      <c r="D3" s="101" t="s">
        <v>316</v>
      </c>
      <c r="E3" s="223" t="s">
        <v>317</v>
      </c>
      <c r="F3" s="225" t="s">
        <v>318</v>
      </c>
      <c r="G3" s="227" t="s">
        <v>319</v>
      </c>
      <c r="H3" s="227" t="s">
        <v>320</v>
      </c>
    </row>
    <row r="4" spans="2:12" ht="15.75" customHeight="1" x14ac:dyDescent="0.2">
      <c r="B4" s="102" t="s">
        <v>321</v>
      </c>
      <c r="C4" s="102" t="s">
        <v>322</v>
      </c>
      <c r="D4" s="103" t="s">
        <v>323</v>
      </c>
      <c r="E4" s="217"/>
      <c r="F4" s="226"/>
      <c r="G4" s="217"/>
      <c r="H4" s="217"/>
      <c r="K4" s="224" t="s">
        <v>324</v>
      </c>
      <c r="L4" s="214"/>
    </row>
    <row r="5" spans="2:12" ht="15.75" customHeight="1" x14ac:dyDescent="0.2">
      <c r="B5" s="104" t="s">
        <v>325</v>
      </c>
      <c r="C5" s="105" t="s">
        <v>326</v>
      </c>
      <c r="D5" s="106">
        <v>1</v>
      </c>
      <c r="E5" s="106">
        <v>30497</v>
      </c>
      <c r="F5" s="106"/>
      <c r="G5" s="107">
        <v>0.52829999999999999</v>
      </c>
      <c r="H5" s="108">
        <f t="shared" ref="H5:H7" si="0">E5*G5</f>
        <v>16111.5651</v>
      </c>
      <c r="K5" s="109" t="s">
        <v>327</v>
      </c>
      <c r="L5" s="35"/>
    </row>
    <row r="6" spans="2:12" ht="15.75" customHeight="1" x14ac:dyDescent="0.2">
      <c r="B6" s="104" t="s">
        <v>328</v>
      </c>
      <c r="C6" s="105" t="s">
        <v>329</v>
      </c>
      <c r="D6" s="107">
        <v>1</v>
      </c>
      <c r="E6" s="107">
        <v>645</v>
      </c>
      <c r="F6" s="107"/>
      <c r="G6" s="107">
        <v>2.2999999999999998</v>
      </c>
      <c r="H6" s="108">
        <f t="shared" si="0"/>
        <v>1483.4999999999998</v>
      </c>
      <c r="K6" s="109" t="s">
        <v>330</v>
      </c>
      <c r="L6" s="35"/>
    </row>
    <row r="7" spans="2:12" ht="15.75" customHeight="1" x14ac:dyDescent="0.2">
      <c r="B7" s="104" t="s">
        <v>331</v>
      </c>
      <c r="C7" s="105" t="s">
        <v>329</v>
      </c>
      <c r="D7" s="1">
        <v>1</v>
      </c>
      <c r="E7">
        <v>874</v>
      </c>
      <c r="G7" s="107">
        <v>2.6</v>
      </c>
      <c r="H7" s="108">
        <f t="shared" si="0"/>
        <v>2272.4</v>
      </c>
      <c r="K7" s="109" t="s">
        <v>332</v>
      </c>
      <c r="L7" s="35"/>
    </row>
    <row r="8" spans="2:12" ht="15.75" customHeight="1" x14ac:dyDescent="0.2">
      <c r="K8" s="109" t="s">
        <v>333</v>
      </c>
      <c r="L8" s="35"/>
    </row>
    <row r="9" spans="2:12" ht="15.75" customHeight="1" x14ac:dyDescent="0.2">
      <c r="K9" s="109" t="s">
        <v>334</v>
      </c>
      <c r="L9" s="35"/>
    </row>
    <row r="10" spans="2:12" ht="15.75" customHeight="1" x14ac:dyDescent="0.2">
      <c r="K10" s="110"/>
    </row>
    <row r="11" spans="2:12" ht="15.75" customHeight="1" x14ac:dyDescent="0.2"/>
    <row r="12" spans="2:12" ht="15.75" customHeight="1" x14ac:dyDescent="0.2">
      <c r="C12" t="s">
        <v>335</v>
      </c>
      <c r="K12" s="224" t="s">
        <v>336</v>
      </c>
      <c r="L12" s="214"/>
    </row>
    <row r="13" spans="2:12" ht="15.75" customHeight="1" x14ac:dyDescent="0.2">
      <c r="K13" s="35" t="s">
        <v>337</v>
      </c>
      <c r="L13" s="35"/>
    </row>
    <row r="14" spans="2:12" ht="15.75" customHeight="1" x14ac:dyDescent="0.2">
      <c r="K14" s="35" t="s">
        <v>338</v>
      </c>
      <c r="L14" s="35"/>
    </row>
    <row r="15" spans="2:12" ht="15.75" customHeight="1" x14ac:dyDescent="0.3">
      <c r="B15" s="111" t="s">
        <v>339</v>
      </c>
      <c r="C15" s="112"/>
      <c r="D15" s="112"/>
      <c r="E15" s="112"/>
      <c r="F15" s="112"/>
      <c r="G15" s="112"/>
      <c r="H15" s="113"/>
      <c r="I15" s="113"/>
      <c r="K15" s="35" t="s">
        <v>340</v>
      </c>
      <c r="L15" s="35"/>
    </row>
    <row r="16" spans="2:12" ht="15.75" customHeight="1" x14ac:dyDescent="0.2">
      <c r="K16" s="35" t="s">
        <v>341</v>
      </c>
      <c r="L16" s="35"/>
    </row>
    <row r="17" spans="1:19" ht="15.75" customHeight="1" x14ac:dyDescent="0.2">
      <c r="A17" s="114"/>
      <c r="B17" s="114" t="s">
        <v>342</v>
      </c>
      <c r="C17" s="114"/>
      <c r="D17" s="114"/>
      <c r="E17" s="114"/>
      <c r="F17" s="114"/>
      <c r="G17" s="114"/>
      <c r="H17" s="114"/>
      <c r="I17" s="114"/>
      <c r="J17" s="114"/>
      <c r="K17" s="114"/>
      <c r="L17" s="114"/>
      <c r="M17" s="114"/>
      <c r="N17" s="114"/>
      <c r="O17" s="114"/>
      <c r="P17" s="114"/>
      <c r="Q17" s="114"/>
      <c r="R17" s="114"/>
      <c r="S17" s="114"/>
    </row>
    <row r="18" spans="1:19" ht="15.75" customHeight="1" x14ac:dyDescent="0.2">
      <c r="A18" s="114"/>
      <c r="B18" s="114" t="s">
        <v>343</v>
      </c>
      <c r="C18" s="114"/>
      <c r="D18" s="114"/>
      <c r="E18" s="114"/>
      <c r="F18" s="114"/>
      <c r="G18" s="114"/>
      <c r="H18" s="114"/>
      <c r="I18" s="114"/>
      <c r="J18" s="114"/>
      <c r="K18" s="114"/>
      <c r="L18" s="114"/>
      <c r="M18" s="114"/>
      <c r="N18" s="114"/>
      <c r="O18" s="114"/>
      <c r="P18" s="114"/>
      <c r="Q18" s="114"/>
      <c r="R18" s="114"/>
      <c r="S18" s="114"/>
    </row>
    <row r="19" spans="1:19" ht="15.75" customHeight="1" x14ac:dyDescent="0.2">
      <c r="A19" s="114"/>
      <c r="B19" s="114" t="s">
        <v>344</v>
      </c>
      <c r="C19" s="114"/>
      <c r="D19" s="114"/>
      <c r="E19" s="114"/>
      <c r="F19" s="114"/>
      <c r="G19" s="114"/>
      <c r="H19" s="114"/>
      <c r="I19" s="114"/>
      <c r="J19" s="114"/>
      <c r="K19" s="114"/>
      <c r="L19" s="114"/>
      <c r="M19" s="114"/>
      <c r="N19" s="114"/>
      <c r="O19" s="114"/>
      <c r="P19" s="114"/>
      <c r="Q19" s="114"/>
      <c r="R19" s="114"/>
      <c r="S19" s="114"/>
    </row>
    <row r="20" spans="1:19" ht="15.75" customHeight="1" x14ac:dyDescent="0.2">
      <c r="A20" s="114"/>
      <c r="B20" s="114" t="s">
        <v>345</v>
      </c>
      <c r="C20" s="114"/>
      <c r="D20" s="114"/>
      <c r="E20" s="114"/>
      <c r="F20" s="114"/>
      <c r="G20" s="114"/>
      <c r="H20" s="114"/>
      <c r="I20" s="114"/>
      <c r="J20" s="114"/>
      <c r="K20" s="114"/>
      <c r="L20" s="114"/>
      <c r="M20" s="114"/>
      <c r="N20" s="114"/>
      <c r="O20" s="114"/>
      <c r="P20" s="114"/>
      <c r="Q20" s="114"/>
      <c r="R20" s="114"/>
      <c r="S20" s="114"/>
    </row>
    <row r="21" spans="1:19" ht="15.75" customHeight="1" x14ac:dyDescent="0.2">
      <c r="A21" s="114"/>
      <c r="B21" s="114" t="s">
        <v>346</v>
      </c>
      <c r="C21" s="114"/>
      <c r="D21" s="114"/>
      <c r="E21" s="114"/>
      <c r="F21" s="114"/>
      <c r="G21" s="114"/>
      <c r="H21" s="114"/>
      <c r="I21" s="114"/>
      <c r="J21" s="114"/>
      <c r="K21" s="114"/>
      <c r="L21" s="114"/>
      <c r="M21" s="114"/>
      <c r="N21" s="114"/>
      <c r="O21" s="114"/>
      <c r="P21" s="114"/>
      <c r="Q21" s="114"/>
      <c r="R21" s="114"/>
      <c r="S21" s="114"/>
    </row>
    <row r="22" spans="1:19" ht="15.75" customHeight="1" x14ac:dyDescent="0.2">
      <c r="A22" s="114"/>
      <c r="B22" s="114" t="s">
        <v>347</v>
      </c>
      <c r="C22" s="114"/>
      <c r="D22" s="114"/>
      <c r="E22" s="114"/>
      <c r="F22" s="114"/>
      <c r="G22" s="114"/>
      <c r="H22" s="114"/>
      <c r="I22" s="114"/>
      <c r="J22" s="114"/>
      <c r="K22" s="114"/>
      <c r="L22" s="114"/>
      <c r="M22" s="114"/>
      <c r="N22" s="114"/>
      <c r="O22" s="114"/>
      <c r="P22" s="114"/>
      <c r="Q22" s="114"/>
      <c r="R22" s="114"/>
      <c r="S22" s="114"/>
    </row>
    <row r="23" spans="1:19" ht="15.75" customHeight="1" x14ac:dyDescent="0.2"/>
    <row r="24" spans="1:19" ht="15.75" customHeight="1" x14ac:dyDescent="0.2"/>
    <row r="25" spans="1:19" ht="15.75" customHeight="1" x14ac:dyDescent="0.2"/>
    <row r="26" spans="1:19" ht="15.75" customHeight="1" x14ac:dyDescent="0.2"/>
    <row r="27" spans="1:19" ht="15.75" customHeight="1" x14ac:dyDescent="0.2"/>
    <row r="28" spans="1:19" ht="15.75" customHeight="1" x14ac:dyDescent="0.2"/>
    <row r="29" spans="1:19" ht="15.75" customHeight="1" x14ac:dyDescent="0.2"/>
    <row r="30" spans="1:19" ht="15.75" customHeight="1" x14ac:dyDescent="0.2"/>
    <row r="31" spans="1:19" ht="15.75" customHeight="1" x14ac:dyDescent="0.2"/>
    <row r="32" spans="1: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mergeCells count="6">
    <mergeCell ref="E3:E4"/>
    <mergeCell ref="K4:L4"/>
    <mergeCell ref="K12:L12"/>
    <mergeCell ref="F3:F4"/>
    <mergeCell ref="G3:G4"/>
    <mergeCell ref="H3:H4"/>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Template/>
  <TotalTime>20695</TotalTime>
  <Application>Microsoft Macintosh Excel</Application>
  <DocSecurity>0</DocSecurity>
  <ScaleCrop>false</ScaleCrop>
  <HeadingPairs>
    <vt:vector size="2" baseType="variant">
      <vt:variant>
        <vt:lpstr>Hojas de cálculo</vt:lpstr>
      </vt:variant>
      <vt:variant>
        <vt:i4>11</vt:i4>
      </vt:variant>
    </vt:vector>
  </HeadingPairs>
  <TitlesOfParts>
    <vt:vector size="11" baseType="lpstr">
      <vt:lpstr>Tabla dinámica (InvEle)</vt:lpstr>
      <vt:lpstr>Matriz_26Jun23</vt:lpstr>
      <vt:lpstr>Inventario Combustible</vt:lpstr>
      <vt:lpstr>AnalisisCombustibles</vt:lpstr>
      <vt:lpstr>Combustibles-BitacoraConsumo</vt:lpstr>
      <vt:lpstr>seguimiento v3</vt:lpstr>
      <vt:lpstr>tabla dinamica V3</vt:lpstr>
      <vt:lpstr>Plan de acciones</vt:lpstr>
      <vt:lpstr>Hoja1</vt:lpstr>
      <vt:lpstr>ConsumoKW-Medidor827CHR</vt:lpstr>
      <vt:lpstr>ConsumoKW-Medidor264CGU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dc:creator>
  <dc:description/>
  <cp:lastModifiedBy>Microsoft Office User</cp:lastModifiedBy>
  <cp:revision>3</cp:revision>
  <cp:lastPrinted>2019-11-19T21:55:53Z</cp:lastPrinted>
  <dcterms:created xsi:type="dcterms:W3CDTF">2019-01-23T17:45:59Z</dcterms:created>
  <dcterms:modified xsi:type="dcterms:W3CDTF">2023-08-13T21:46:57Z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