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2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Biblioteca Virtual\Desktop\SISTEMA DE GESTIÓN DE LA ENERGIA\SISTEMA DE GESTIÓN DE LA ENERGIA 2023\"/>
    </mc:Choice>
  </mc:AlternateContent>
  <bookViews>
    <workbookView xWindow="0" yWindow="0" windowWidth="24000" windowHeight="9030" firstSheet="3" activeTab="7"/>
  </bookViews>
  <sheets>
    <sheet name="Tabla Dinámica" sheetId="3" r:id="rId1"/>
    <sheet name="SGEN_INVENTARIO" sheetId="2" r:id="rId2"/>
    <sheet name="CONSUMO POR EDIFICIO " sheetId="4" r:id="rId3"/>
    <sheet name="CONSUMO TOTAL X EDIFICIO" sheetId="10" r:id="rId4"/>
    <sheet name="PARETO_SGEN_ITSRV" sheetId="9" r:id="rId5"/>
    <sheet name="SGEn-Seguimient y Desempe" sheetId="5" r:id="rId6"/>
    <sheet name="Monitoreo 9.1.1" sheetId="6" r:id="rId7"/>
    <sheet name="ACCIONES SGEn   " sheetId="7" r:id="rId8"/>
  </sheets>
  <externalReferences>
    <externalReference r:id="rId9"/>
  </externalReferences>
  <definedNames>
    <definedName name="_xlnm._FilterDatabase" localSheetId="1" hidden="1">SGEN_INVENTARIO!$A$4:$S$22</definedName>
  </definedNames>
  <calcPr calcId="152511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O5" i="5"/>
  <c r="O6" i="5"/>
  <c r="O7" i="5"/>
  <c r="O8" i="5"/>
  <c r="O9" i="5"/>
  <c r="O10" i="5"/>
  <c r="O11" i="5"/>
  <c r="O12" i="5"/>
  <c r="O13" i="5"/>
  <c r="O14" i="5"/>
  <c r="O15" i="5"/>
  <c r="O35" i="5"/>
  <c r="P35" i="5"/>
  <c r="H180" i="6" l="1"/>
  <c r="E180" i="6"/>
  <c r="G180" i="6" s="1"/>
  <c r="I180" i="6" s="1"/>
  <c r="J180" i="6" s="1"/>
  <c r="H179" i="6"/>
  <c r="G179" i="6"/>
  <c r="I179" i="6" s="1"/>
  <c r="J179" i="6" s="1"/>
  <c r="E179" i="6"/>
  <c r="H178" i="6"/>
  <c r="E178" i="6"/>
  <c r="G178" i="6" s="1"/>
  <c r="H177" i="6"/>
  <c r="E177" i="6"/>
  <c r="G177" i="6" s="1"/>
  <c r="H176" i="6"/>
  <c r="E176" i="6"/>
  <c r="G176" i="6" s="1"/>
  <c r="H175" i="6"/>
  <c r="E175" i="6"/>
  <c r="G175" i="6" s="1"/>
  <c r="H174" i="6"/>
  <c r="E174" i="6"/>
  <c r="G174" i="6" s="1"/>
  <c r="I174" i="6" s="1"/>
  <c r="J174" i="6" s="1"/>
  <c r="H173" i="6"/>
  <c r="E173" i="6"/>
  <c r="G173" i="6" s="1"/>
  <c r="H172" i="6"/>
  <c r="G172" i="6"/>
  <c r="E172" i="6"/>
  <c r="H171" i="6"/>
  <c r="I171" i="6" s="1"/>
  <c r="J171" i="6" s="1"/>
  <c r="G171" i="6"/>
  <c r="E171" i="6"/>
  <c r="H170" i="6"/>
  <c r="I170" i="6" s="1"/>
  <c r="J170" i="6" s="1"/>
  <c r="E170" i="6"/>
  <c r="G170" i="6" s="1"/>
  <c r="H169" i="6"/>
  <c r="E169" i="6"/>
  <c r="H155" i="6"/>
  <c r="E155" i="6"/>
  <c r="G155" i="6" s="1"/>
  <c r="I155" i="6" s="1"/>
  <c r="J155" i="6" s="1"/>
  <c r="H154" i="6"/>
  <c r="E154" i="6"/>
  <c r="G154" i="6" s="1"/>
  <c r="I154" i="6" s="1"/>
  <c r="J154" i="6" s="1"/>
  <c r="H153" i="6"/>
  <c r="G153" i="6"/>
  <c r="I153" i="6" s="1"/>
  <c r="J153" i="6" s="1"/>
  <c r="E153" i="6"/>
  <c r="H152" i="6"/>
  <c r="I152" i="6" s="1"/>
  <c r="J152" i="6" s="1"/>
  <c r="G152" i="6"/>
  <c r="E152" i="6"/>
  <c r="H151" i="6"/>
  <c r="E151" i="6"/>
  <c r="G151" i="6" s="1"/>
  <c r="I151" i="6" s="1"/>
  <c r="J151" i="6" s="1"/>
  <c r="H150" i="6"/>
  <c r="E150" i="6"/>
  <c r="F150" i="6" s="1"/>
  <c r="G150" i="6" s="1"/>
  <c r="I150" i="6" s="1"/>
  <c r="J150" i="6" s="1"/>
  <c r="H149" i="6"/>
  <c r="E149" i="6"/>
  <c r="H148" i="6"/>
  <c r="E148" i="6"/>
  <c r="F148" i="6" s="1"/>
  <c r="G148" i="6" s="1"/>
  <c r="I148" i="6" s="1"/>
  <c r="J148" i="6" s="1"/>
  <c r="H147" i="6"/>
  <c r="E147" i="6"/>
  <c r="H146" i="6"/>
  <c r="F146" i="6"/>
  <c r="G146" i="6" s="1"/>
  <c r="I146" i="6" s="1"/>
  <c r="J146" i="6" s="1"/>
  <c r="E146" i="6"/>
  <c r="H145" i="6"/>
  <c r="I145" i="6" s="1"/>
  <c r="J145" i="6" s="1"/>
  <c r="G145" i="6"/>
  <c r="E145" i="6"/>
  <c r="H144" i="6"/>
  <c r="E144" i="6"/>
  <c r="H128" i="6"/>
  <c r="E128" i="6"/>
  <c r="H127" i="6"/>
  <c r="F127" i="6"/>
  <c r="G127" i="6" s="1"/>
  <c r="E127" i="6"/>
  <c r="H126" i="6"/>
  <c r="E126" i="6"/>
  <c r="H125" i="6"/>
  <c r="F125" i="6"/>
  <c r="G125" i="6" s="1"/>
  <c r="I125" i="6" s="1"/>
  <c r="J125" i="6" s="1"/>
  <c r="E125" i="6"/>
  <c r="H124" i="6"/>
  <c r="E124" i="6"/>
  <c r="H123" i="6"/>
  <c r="E123" i="6"/>
  <c r="F123" i="6" s="1"/>
  <c r="G123" i="6" s="1"/>
  <c r="H122" i="6"/>
  <c r="E122" i="6"/>
  <c r="H121" i="6"/>
  <c r="E121" i="6"/>
  <c r="F121" i="6" s="1"/>
  <c r="G121" i="6" s="1"/>
  <c r="I121" i="6" s="1"/>
  <c r="J121" i="6" s="1"/>
  <c r="H120" i="6"/>
  <c r="E120" i="6"/>
  <c r="H119" i="6"/>
  <c r="E119" i="6"/>
  <c r="F119" i="6" s="1"/>
  <c r="G119" i="6" s="1"/>
  <c r="H118" i="6"/>
  <c r="E118" i="6"/>
  <c r="H117" i="6"/>
  <c r="E117" i="6"/>
  <c r="H102" i="6"/>
  <c r="E102" i="6"/>
  <c r="H101" i="6"/>
  <c r="E101" i="6"/>
  <c r="F101" i="6" s="1"/>
  <c r="H100" i="6"/>
  <c r="E100" i="6"/>
  <c r="H99" i="6"/>
  <c r="E99" i="6"/>
  <c r="F99" i="6" s="1"/>
  <c r="H98" i="6"/>
  <c r="E98" i="6"/>
  <c r="H97" i="6"/>
  <c r="E97" i="6"/>
  <c r="F97" i="6" s="1"/>
  <c r="H96" i="6"/>
  <c r="E96" i="6"/>
  <c r="H95" i="6"/>
  <c r="F95" i="6"/>
  <c r="E95" i="6"/>
  <c r="H94" i="6"/>
  <c r="E94" i="6"/>
  <c r="H93" i="6"/>
  <c r="E93" i="6"/>
  <c r="H92" i="6"/>
  <c r="E92" i="6"/>
  <c r="F92" i="6" s="1"/>
  <c r="H91" i="6"/>
  <c r="E91" i="6"/>
  <c r="F91" i="6" s="1"/>
  <c r="H76" i="6"/>
  <c r="F76" i="6"/>
  <c r="E76" i="6"/>
  <c r="H75" i="6"/>
  <c r="E75" i="6"/>
  <c r="H74" i="6"/>
  <c r="F74" i="6"/>
  <c r="E74" i="6"/>
  <c r="G74" i="6" s="1"/>
  <c r="I74" i="6" s="1"/>
  <c r="J74" i="6" s="1"/>
  <c r="H73" i="6"/>
  <c r="E73" i="6"/>
  <c r="F73" i="6" s="1"/>
  <c r="H72" i="6"/>
  <c r="E72" i="6"/>
  <c r="F72" i="6" s="1"/>
  <c r="H71" i="6"/>
  <c r="E71" i="6"/>
  <c r="H70" i="6"/>
  <c r="E70" i="6"/>
  <c r="H69" i="6"/>
  <c r="E69" i="6"/>
  <c r="F69" i="6" s="1"/>
  <c r="H68" i="6"/>
  <c r="E68" i="6"/>
  <c r="F68" i="6" s="1"/>
  <c r="H67" i="6"/>
  <c r="E67" i="6"/>
  <c r="H66" i="6"/>
  <c r="E66" i="6"/>
  <c r="H65" i="6"/>
  <c r="E65" i="6"/>
  <c r="F65" i="6" s="1"/>
  <c r="F22" i="6"/>
  <c r="G22" i="6" s="1"/>
  <c r="H22" i="6" s="1"/>
  <c r="E22" i="6"/>
  <c r="F21" i="6"/>
  <c r="G21" i="6" s="1"/>
  <c r="H21" i="6" s="1"/>
  <c r="E21" i="6"/>
  <c r="F20" i="6"/>
  <c r="G20" i="6" s="1"/>
  <c r="H20" i="6" s="1"/>
  <c r="E20" i="6"/>
  <c r="F19" i="6"/>
  <c r="G19" i="6" s="1"/>
  <c r="H19" i="6" s="1"/>
  <c r="E19" i="6"/>
  <c r="F18" i="6"/>
  <c r="G18" i="6" s="1"/>
  <c r="H18" i="6" s="1"/>
  <c r="E18" i="6"/>
  <c r="F17" i="6"/>
  <c r="G17" i="6" s="1"/>
  <c r="H17" i="6" s="1"/>
  <c r="E17" i="6"/>
  <c r="F16" i="6"/>
  <c r="G16" i="6" s="1"/>
  <c r="H16" i="6" s="1"/>
  <c r="E16" i="6"/>
  <c r="F15" i="6"/>
  <c r="E15" i="6"/>
  <c r="F14" i="6"/>
  <c r="E14" i="6"/>
  <c r="F13" i="6"/>
  <c r="G13" i="6" s="1"/>
  <c r="H13" i="6" s="1"/>
  <c r="E13" i="6"/>
  <c r="F12" i="6"/>
  <c r="E12" i="6"/>
  <c r="F11" i="6"/>
  <c r="E11" i="6"/>
  <c r="T15" i="5"/>
  <c r="T14" i="5"/>
  <c r="T13" i="5"/>
  <c r="T12" i="5"/>
  <c r="T11" i="5"/>
  <c r="T10" i="5"/>
  <c r="T9" i="5"/>
  <c r="T8" i="5"/>
  <c r="T7" i="5"/>
  <c r="T6" i="5"/>
  <c r="T5" i="5"/>
  <c r="T4" i="5"/>
  <c r="K36" i="2"/>
  <c r="J36" i="2"/>
  <c r="K35" i="2"/>
  <c r="J35" i="2"/>
  <c r="K34" i="2"/>
  <c r="K11" i="4" s="1"/>
  <c r="J34" i="2"/>
  <c r="J33" i="2"/>
  <c r="J32" i="2"/>
  <c r="C105" i="4"/>
  <c r="J22" i="2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L10" i="2" s="1"/>
  <c r="J9" i="2"/>
  <c r="L9" i="2" s="1"/>
  <c r="J8" i="2"/>
  <c r="J7" i="2"/>
  <c r="L7" i="2" s="1"/>
  <c r="J6" i="2"/>
  <c r="J5" i="2"/>
  <c r="L5" i="2" s="1"/>
  <c r="I175" i="6" l="1"/>
  <c r="J175" i="6" s="1"/>
  <c r="I172" i="6"/>
  <c r="J172" i="6" s="1"/>
  <c r="I173" i="6"/>
  <c r="J173" i="6" s="1"/>
  <c r="I176" i="6"/>
  <c r="J176" i="6" s="1"/>
  <c r="I177" i="6"/>
  <c r="J177" i="6" s="1"/>
  <c r="I178" i="6"/>
  <c r="J178" i="6" s="1"/>
  <c r="I119" i="6"/>
  <c r="J119" i="6" s="1"/>
  <c r="I123" i="6"/>
  <c r="J123" i="6" s="1"/>
  <c r="I127" i="6"/>
  <c r="J127" i="6" s="1"/>
  <c r="F93" i="6"/>
  <c r="G93" i="6" s="1"/>
  <c r="I93" i="6" s="1"/>
  <c r="J93" i="6" s="1"/>
  <c r="G95" i="6"/>
  <c r="I95" i="6" s="1"/>
  <c r="J95" i="6" s="1"/>
  <c r="G91" i="6"/>
  <c r="I91" i="6" s="1"/>
  <c r="J91" i="6" s="1"/>
  <c r="F70" i="6"/>
  <c r="G70" i="6" s="1"/>
  <c r="I70" i="6" s="1"/>
  <c r="J70" i="6" s="1"/>
  <c r="F66" i="6"/>
  <c r="G66" i="6" s="1"/>
  <c r="I66" i="6" s="1"/>
  <c r="J66" i="6" s="1"/>
  <c r="G68" i="6"/>
  <c r="G76" i="6"/>
  <c r="I76" i="6" s="1"/>
  <c r="J76" i="6" s="1"/>
  <c r="G97" i="6"/>
  <c r="I97" i="6" s="1"/>
  <c r="J97" i="6" s="1"/>
  <c r="G99" i="6"/>
  <c r="I99" i="6" s="1"/>
  <c r="J99" i="6" s="1"/>
  <c r="G101" i="6"/>
  <c r="I101" i="6" s="1"/>
  <c r="J101" i="6" s="1"/>
  <c r="G72" i="6"/>
  <c r="I72" i="6" s="1"/>
  <c r="J72" i="6" s="1"/>
  <c r="G15" i="6"/>
  <c r="H15" i="6" s="1"/>
  <c r="G14" i="6"/>
  <c r="H14" i="6" s="1"/>
  <c r="G12" i="6"/>
  <c r="H12" i="6" s="1"/>
  <c r="E23" i="6"/>
  <c r="G11" i="6"/>
  <c r="H11" i="6" s="1"/>
  <c r="K14" i="4"/>
  <c r="C11" i="4"/>
  <c r="D10" i="9" s="1"/>
  <c r="C102" i="4"/>
  <c r="C83" i="4"/>
  <c r="C67" i="4"/>
  <c r="K18" i="2"/>
  <c r="M18" i="2" s="1"/>
  <c r="K9" i="2"/>
  <c r="M9" i="2" s="1"/>
  <c r="K16" i="2"/>
  <c r="M16" i="2" s="1"/>
  <c r="C39" i="4"/>
  <c r="K14" i="2"/>
  <c r="M14" i="2" s="1"/>
  <c r="K5" i="2"/>
  <c r="M5" i="2" s="1"/>
  <c r="K10" i="2"/>
  <c r="M10" i="2" s="1"/>
  <c r="K12" i="2"/>
  <c r="M12" i="2" s="1"/>
  <c r="C84" i="4"/>
  <c r="L6" i="2"/>
  <c r="K6" i="2"/>
  <c r="M6" i="2" s="1"/>
  <c r="K13" i="2"/>
  <c r="M13" i="2" s="1"/>
  <c r="C90" i="4"/>
  <c r="L8" i="2"/>
  <c r="K8" i="2"/>
  <c r="M8" i="2" s="1"/>
  <c r="L22" i="2"/>
  <c r="K22" i="2"/>
  <c r="M22" i="2" s="1"/>
  <c r="K20" i="2"/>
  <c r="M20" i="2" s="1"/>
  <c r="C86" i="4"/>
  <c r="C9" i="4" s="1"/>
  <c r="D8" i="9" s="1"/>
  <c r="K7" i="2"/>
  <c r="M7" i="2" s="1"/>
  <c r="K11" i="2"/>
  <c r="M11" i="2" s="1"/>
  <c r="K15" i="2"/>
  <c r="M15" i="2" s="1"/>
  <c r="K19" i="2"/>
  <c r="M19" i="2" s="1"/>
  <c r="C42" i="4"/>
  <c r="C82" i="4"/>
  <c r="K17" i="2"/>
  <c r="M17" i="2" s="1"/>
  <c r="K21" i="2"/>
  <c r="M21" i="2" s="1"/>
  <c r="C27" i="4"/>
  <c r="C80" i="4"/>
  <c r="K113" i="4"/>
  <c r="F96" i="6"/>
  <c r="G96" i="6"/>
  <c r="I96" i="6" s="1"/>
  <c r="J96" i="6" s="1"/>
  <c r="E129" i="6"/>
  <c r="G117" i="6"/>
  <c r="E156" i="6"/>
  <c r="F100" i="6"/>
  <c r="G100" i="6" s="1"/>
  <c r="I100" i="6" s="1"/>
  <c r="J100" i="6" s="1"/>
  <c r="G147" i="6"/>
  <c r="I147" i="6" s="1"/>
  <c r="J147" i="6" s="1"/>
  <c r="F67" i="6"/>
  <c r="G67" i="6" s="1"/>
  <c r="I67" i="6" s="1"/>
  <c r="J67" i="6" s="1"/>
  <c r="G69" i="6"/>
  <c r="I69" i="6" s="1"/>
  <c r="J69" i="6" s="1"/>
  <c r="F75" i="6"/>
  <c r="G75" i="6" s="1"/>
  <c r="I75" i="6" s="1"/>
  <c r="J75" i="6" s="1"/>
  <c r="E77" i="6"/>
  <c r="F98" i="6"/>
  <c r="G98" i="6" s="1"/>
  <c r="I98" i="6" s="1"/>
  <c r="J98" i="6" s="1"/>
  <c r="G65" i="6"/>
  <c r="I68" i="6"/>
  <c r="J68" i="6" s="1"/>
  <c r="F71" i="6"/>
  <c r="G71" i="6" s="1"/>
  <c r="I71" i="6" s="1"/>
  <c r="J71" i="6" s="1"/>
  <c r="G73" i="6"/>
  <c r="I73" i="6" s="1"/>
  <c r="J73" i="6" s="1"/>
  <c r="E103" i="6"/>
  <c r="G92" i="6"/>
  <c r="I92" i="6" s="1"/>
  <c r="J92" i="6" s="1"/>
  <c r="F94" i="6"/>
  <c r="G94" i="6" s="1"/>
  <c r="I94" i="6" s="1"/>
  <c r="J94" i="6" s="1"/>
  <c r="F102" i="6"/>
  <c r="G102" i="6" s="1"/>
  <c r="I102" i="6" s="1"/>
  <c r="J102" i="6" s="1"/>
  <c r="E181" i="6"/>
  <c r="G169" i="6"/>
  <c r="F118" i="6"/>
  <c r="G118" i="6" s="1"/>
  <c r="I118" i="6" s="1"/>
  <c r="J118" i="6" s="1"/>
  <c r="F120" i="6"/>
  <c r="G120" i="6" s="1"/>
  <c r="I120" i="6" s="1"/>
  <c r="J120" i="6" s="1"/>
  <c r="F122" i="6"/>
  <c r="G122" i="6" s="1"/>
  <c r="I122" i="6" s="1"/>
  <c r="J122" i="6" s="1"/>
  <c r="F124" i="6"/>
  <c r="G124" i="6" s="1"/>
  <c r="I124" i="6" s="1"/>
  <c r="J124" i="6" s="1"/>
  <c r="F126" i="6"/>
  <c r="G126" i="6" s="1"/>
  <c r="I126" i="6" s="1"/>
  <c r="J126" i="6" s="1"/>
  <c r="F128" i="6"/>
  <c r="G128" i="6" s="1"/>
  <c r="I128" i="6" s="1"/>
  <c r="J128" i="6" s="1"/>
  <c r="G144" i="6"/>
  <c r="F147" i="6"/>
  <c r="F149" i="6"/>
  <c r="G149" i="6" s="1"/>
  <c r="I149" i="6" s="1"/>
  <c r="J149" i="6" s="1"/>
  <c r="K99" i="4"/>
  <c r="K115" i="4"/>
  <c r="K27" i="4"/>
  <c r="K112" i="4" l="1"/>
  <c r="K122" i="4" s="1"/>
  <c r="D10" i="10" s="1"/>
  <c r="K104" i="4"/>
  <c r="K35" i="4"/>
  <c r="K36" i="4"/>
  <c r="K37" i="4"/>
  <c r="K38" i="4"/>
  <c r="K39" i="4"/>
  <c r="K57" i="4"/>
  <c r="K42" i="4"/>
  <c r="K44" i="4"/>
  <c r="K45" i="4"/>
  <c r="K98" i="4"/>
  <c r="K105" i="4"/>
  <c r="K97" i="4"/>
  <c r="K96" i="4"/>
  <c r="K95" i="4"/>
  <c r="K90" i="4"/>
  <c r="K87" i="4"/>
  <c r="K85" i="4"/>
  <c r="K83" i="4"/>
  <c r="K82" i="4"/>
  <c r="K81" i="4"/>
  <c r="K80" i="4"/>
  <c r="K75" i="4"/>
  <c r="K70" i="4"/>
  <c r="K69" i="4"/>
  <c r="K67" i="4"/>
  <c r="K66" i="4"/>
  <c r="K65" i="4"/>
  <c r="K54" i="4"/>
  <c r="K53" i="4"/>
  <c r="K51" i="4"/>
  <c r="K50" i="4"/>
  <c r="C24" i="4"/>
  <c r="K21" i="4"/>
  <c r="K31" i="4" s="1"/>
  <c r="C98" i="4"/>
  <c r="C96" i="4"/>
  <c r="C87" i="4"/>
  <c r="C95" i="4"/>
  <c r="C81" i="4"/>
  <c r="C57" i="4"/>
  <c r="C69" i="4"/>
  <c r="C74" i="4"/>
  <c r="C66" i="4"/>
  <c r="C65" i="4"/>
  <c r="C60" i="4"/>
  <c r="C59" i="4"/>
  <c r="C54" i="4"/>
  <c r="C52" i="4"/>
  <c r="C51" i="4"/>
  <c r="C50" i="4"/>
  <c r="C45" i="4"/>
  <c r="C38" i="4"/>
  <c r="C37" i="4"/>
  <c r="C36" i="4"/>
  <c r="C35" i="4"/>
  <c r="C23" i="4"/>
  <c r="C30" i="4"/>
  <c r="C22" i="4"/>
  <c r="C21" i="4"/>
  <c r="C20" i="4"/>
  <c r="G181" i="6"/>
  <c r="I169" i="6"/>
  <c r="J169" i="6" s="1"/>
  <c r="G77" i="6"/>
  <c r="I65" i="6"/>
  <c r="J65" i="6" s="1"/>
  <c r="G156" i="6"/>
  <c r="I144" i="6"/>
  <c r="J144" i="6" s="1"/>
  <c r="G103" i="6"/>
  <c r="I117" i="6"/>
  <c r="J117" i="6" s="1"/>
  <c r="G129" i="6"/>
  <c r="C10" i="4" l="1"/>
  <c r="D9" i="9" s="1"/>
  <c r="K46" i="4"/>
  <c r="K106" i="4"/>
  <c r="C8" i="4"/>
  <c r="D7" i="9" s="1"/>
  <c r="K91" i="4"/>
  <c r="D7" i="10" s="1"/>
  <c r="K76" i="4"/>
  <c r="D8" i="10" s="1"/>
  <c r="C12" i="4"/>
  <c r="D11" i="9" s="1"/>
  <c r="K61" i="4"/>
  <c r="D9" i="10" s="1"/>
  <c r="C106" i="4"/>
  <c r="D5" i="10" s="1"/>
  <c r="C91" i="4"/>
  <c r="D6" i="10" s="1"/>
  <c r="C6" i="4"/>
  <c r="D5" i="9" s="1"/>
  <c r="C76" i="4"/>
  <c r="D4" i="10" s="1"/>
  <c r="C13" i="4"/>
  <c r="D12" i="9" s="1"/>
  <c r="C7" i="4"/>
  <c r="D6" i="9" s="1"/>
  <c r="C61" i="4"/>
  <c r="D2" i="10" s="1"/>
  <c r="C5" i="4"/>
  <c r="D4" i="9" s="1"/>
  <c r="C4" i="4"/>
  <c r="D3" i="9" s="1"/>
  <c r="C46" i="4"/>
  <c r="C31" i="4"/>
  <c r="C3" i="4"/>
  <c r="D2" i="9" s="1"/>
  <c r="F2" i="10" l="1"/>
  <c r="D3" i="10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D13" i="9"/>
  <c r="E5" i="9" s="1"/>
  <c r="C14" i="4"/>
  <c r="F3" i="10" l="1"/>
  <c r="F4" i="10" s="1"/>
  <c r="F5" i="10" s="1"/>
  <c r="F6" i="10" s="1"/>
  <c r="F7" i="10" s="1"/>
  <c r="F8" i="10" s="1"/>
  <c r="F9" i="10" s="1"/>
  <c r="F10" i="10" s="1"/>
  <c r="D11" i="10"/>
  <c r="E2" i="9"/>
  <c r="G2" i="9" s="1"/>
  <c r="E11" i="9"/>
  <c r="E9" i="9"/>
  <c r="E8" i="9"/>
  <c r="E10" i="9"/>
  <c r="E12" i="9"/>
  <c r="E7" i="9"/>
  <c r="E3" i="9"/>
  <c r="E6" i="9"/>
  <c r="E4" i="9"/>
  <c r="E10" i="10" l="1"/>
  <c r="E2" i="10"/>
  <c r="G2" i="10" s="1"/>
  <c r="E7" i="10"/>
  <c r="E4" i="10"/>
  <c r="E9" i="10"/>
  <c r="E5" i="10"/>
  <c r="E6" i="10"/>
  <c r="E8" i="10"/>
  <c r="E3" i="10"/>
  <c r="G3" i="9"/>
  <c r="G4" i="9" s="1"/>
  <c r="G5" i="9" s="1"/>
  <c r="G6" i="9" s="1"/>
  <c r="G7" i="9" s="1"/>
  <c r="G8" i="9" s="1"/>
  <c r="G9" i="9" s="1"/>
  <c r="G10" i="9" s="1"/>
  <c r="G11" i="9" s="1"/>
  <c r="G12" i="9" s="1"/>
  <c r="G3" i="10" l="1"/>
  <c r="G4" i="10" s="1"/>
  <c r="G5" i="10" s="1"/>
  <c r="G6" i="10" s="1"/>
  <c r="G7" i="10" s="1"/>
  <c r="G8" i="10" s="1"/>
  <c r="G9" i="10" s="1"/>
  <c r="G10" i="10" s="1"/>
</calcChain>
</file>

<file path=xl/comments1.xml><?xml version="1.0" encoding="utf-8"?>
<comments xmlns="http://schemas.openxmlformats.org/spreadsheetml/2006/main">
  <authors>
    <author>Esme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Esme:</t>
        </r>
        <r>
          <rPr>
            <sz val="9"/>
            <color indexed="81"/>
            <rFont val="Tahoma"/>
            <family val="2"/>
          </rPr>
          <t xml:space="preserve">
$/kw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Esme:</t>
        </r>
        <r>
          <rPr>
            <sz val="9"/>
            <color indexed="81"/>
            <rFont val="Tahoma"/>
            <family val="2"/>
          </rPr>
          <t xml:space="preserve">
$ Total de los recibos</t>
        </r>
      </text>
    </comment>
    <comment ref="G3" authorId="0" shapeId="0">
      <text>
        <r>
          <rPr>
            <b/>
            <sz val="9"/>
            <color rgb="FF000000"/>
            <rFont val="Tahoma"/>
            <family val="2"/>
          </rPr>
          <t xml:space="preserve">"Tabla de inventario"
</t>
        </r>
        <r>
          <rPr>
            <b/>
            <sz val="9"/>
            <color rgb="FF000000"/>
            <rFont val="Tahoma"/>
            <family val="2"/>
          </rPr>
          <t xml:space="preserve">total kw/mes = 
</t>
        </r>
        <r>
          <rPr>
            <b/>
            <sz val="9"/>
            <color rgb="FF000000"/>
            <rFont val="Tahoma"/>
            <family val="2"/>
          </rPr>
          <t>/12 meses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Esme:</t>
        </r>
        <r>
          <rPr>
            <sz val="9"/>
            <color indexed="81"/>
            <rFont val="Tahoma"/>
            <family val="2"/>
          </rPr>
          <t xml:space="preserve">
presupuesto/12 meses</t>
        </r>
      </text>
    </comment>
  </commentList>
</comments>
</file>

<file path=xl/sharedStrings.xml><?xml version="1.0" encoding="utf-8"?>
<sst xmlns="http://schemas.openxmlformats.org/spreadsheetml/2006/main" count="897" uniqueCount="347">
  <si>
    <t>INSTITUTO TECNOLÓGICO SUPERIOR DE RIOVERDE "MATRIZ DEL SISTEMA DE GESTIÓN DE ENERGÍA"</t>
  </si>
  <si>
    <t xml:space="preserve">ESTIMACIÓN DE CONSUMO </t>
  </si>
  <si>
    <t>NECESARIA</t>
  </si>
  <si>
    <t>Lugar</t>
  </si>
  <si>
    <t>Sub Area</t>
  </si>
  <si>
    <t>Uso de la Energia</t>
  </si>
  <si>
    <t>Tipo de energia</t>
  </si>
  <si>
    <t>Equipos / Maquinas / Articulos 
Describir el equipo que consume energia</t>
  </si>
  <si>
    <t>Caracteristica de Consumo del Equipo</t>
  </si>
  <si>
    <t>Unidad de Energia</t>
  </si>
  <si>
    <t>Cantidad de Equipos REAL</t>
  </si>
  <si>
    <t>Estimación de uso diario (HORA)</t>
  </si>
  <si>
    <t>Total de Energia de Consumo. (WATTS/DÍA)</t>
  </si>
  <si>
    <t>Consumo mensual Estimado WATTS</t>
  </si>
  <si>
    <t>KW/DÍA</t>
  </si>
  <si>
    <t>KW/MES</t>
  </si>
  <si>
    <t>Actividad</t>
  </si>
  <si>
    <t>No se requiere</t>
  </si>
  <si>
    <t>Complementa la actividad</t>
  </si>
  <si>
    <t>Indispensable</t>
  </si>
  <si>
    <t>Usuario / Beneficiado</t>
  </si>
  <si>
    <t>Responsable</t>
  </si>
  <si>
    <t xml:space="preserve">EDIFICIO E PLANTA BAJA </t>
  </si>
  <si>
    <t>AULA 1</t>
  </si>
  <si>
    <t>ILUMINACIÓN</t>
  </si>
  <si>
    <t>ELÉCTRICA</t>
  </si>
  <si>
    <t>watts</t>
  </si>
  <si>
    <t>X</t>
  </si>
  <si>
    <t>ALUMNADO Y PERSONAL DOCENTE</t>
  </si>
  <si>
    <t>EQUIPO DE TICS</t>
  </si>
  <si>
    <t>CLIMATIZACIÓN</t>
  </si>
  <si>
    <t>AULA 2</t>
  </si>
  <si>
    <t>AULA 3</t>
  </si>
  <si>
    <t>ELECTRICA</t>
  </si>
  <si>
    <t>AULA 4</t>
  </si>
  <si>
    <t xml:space="preserve">ELECTRICA </t>
  </si>
  <si>
    <t>AULA 5</t>
  </si>
  <si>
    <t>CORREDORES LATERALES</t>
  </si>
  <si>
    <t>TODOS (AS)</t>
  </si>
  <si>
    <t xml:space="preserve">CORREDOR  DE ENTRADA </t>
  </si>
  <si>
    <t>EQUIPO DE OFICINA</t>
  </si>
  <si>
    <t xml:space="preserve">BAÑO MUJERES </t>
  </si>
  <si>
    <t xml:space="preserve">BAÑO HOMBRES </t>
  </si>
  <si>
    <t xml:space="preserve">LABORATORIO DE QUIMICA </t>
  </si>
  <si>
    <t xml:space="preserve">OFICINA DE LABORATORIO </t>
  </si>
  <si>
    <t>EQUIPO DE COMPUTO</t>
  </si>
  <si>
    <t>MINI BODEGA L. Q</t>
  </si>
  <si>
    <t xml:space="preserve">RECURSOS MATERIALES </t>
  </si>
  <si>
    <t xml:space="preserve">SECRETARIA DE RECURSOS MATERIALES </t>
  </si>
  <si>
    <t>ACADEMIA ECONÓMICO - ADMINISTRATIVO</t>
  </si>
  <si>
    <t>PASILLO FRENTE ACADEMIA ECONÓMICO - ADMINISTRATIVO</t>
  </si>
  <si>
    <t>PASILLO</t>
  </si>
  <si>
    <t>EQUIPO DE SEGURIDAD</t>
  </si>
  <si>
    <t>AULA DE DIBUJO</t>
  </si>
  <si>
    <t xml:space="preserve">CUBICULO DE CULTURA Y DEPORTES </t>
  </si>
  <si>
    <t xml:space="preserve">EDIFICIO E PLANTA ALTA </t>
  </si>
  <si>
    <t>ENTRADA</t>
  </si>
  <si>
    <t xml:space="preserve">BAÑOS MUJERES </t>
  </si>
  <si>
    <t xml:space="preserve">BAÑOS HOMBRES </t>
  </si>
  <si>
    <t>AULA 6</t>
  </si>
  <si>
    <t>AULA 7</t>
  </si>
  <si>
    <t xml:space="preserve">AULA 7 </t>
  </si>
  <si>
    <t>AULA 8</t>
  </si>
  <si>
    <t xml:space="preserve">AULA 8 </t>
  </si>
  <si>
    <t>RECEPCIÓN DE ÁREA ADMINISTRATIVA</t>
  </si>
  <si>
    <t xml:space="preserve">SALA DE JUNTAS </t>
  </si>
  <si>
    <t>SERVICIO DE  IMPRESIÓN Y COPIADO</t>
  </si>
  <si>
    <t xml:space="preserve">JEFE DE DIVISIÓN DE INGENIERÍA EN INNOVACIÓN AGRÍCOLA SUSTENTABLE </t>
  </si>
  <si>
    <t xml:space="preserve">JEFE DE DIVISIÓN DE INGENIERÍA INDUSTRIAL </t>
  </si>
  <si>
    <t xml:space="preserve">CUBICULO </t>
  </si>
  <si>
    <t>SECRETARIA DE INNOVACIÓN AGRÍCOLA SUSTENTABLE  / INDUSTRIAL</t>
  </si>
  <si>
    <t xml:space="preserve">SUBDIRECCIÓN ACADÉMICA </t>
  </si>
  <si>
    <t>SECRETARIA DE SUBDIRECCIÓN ACADÉMICA</t>
  </si>
  <si>
    <t xml:space="preserve">DESARROLLO ACADÉMICO </t>
  </si>
  <si>
    <t>SECRETARIA DE DESARROLLO ACADÉMICO</t>
  </si>
  <si>
    <t>JEFA DE DIVISIÓN DE INGENIERÍA EN GESTIÓN EMPRESARIAL</t>
  </si>
  <si>
    <t>SECRETARIA DE GESTIÓN EMPRESARIAL</t>
  </si>
  <si>
    <t xml:space="preserve">COMPRAS </t>
  </si>
  <si>
    <t>CUBICULO DE SECRETARIA</t>
  </si>
  <si>
    <t xml:space="preserve">EDIFICIO G PLANTA ALTA </t>
  </si>
  <si>
    <t>TRANSPARENCIA</t>
  </si>
  <si>
    <t>INVESTIGACIÓN</t>
  </si>
  <si>
    <t>NORMITA</t>
  </si>
  <si>
    <t>DIRECCIÓN DE VINC. Y PLAN</t>
  </si>
  <si>
    <t>EDIFICIO B</t>
  </si>
  <si>
    <t>CALIDAD</t>
  </si>
  <si>
    <t>EXTERIOR</t>
  </si>
  <si>
    <t>RECEPCIÓN DEL ÁREA DE SERVICIOS ESCOLARES</t>
  </si>
  <si>
    <t xml:space="preserve">CAJA </t>
  </si>
  <si>
    <t>SUBDIRECCIÓN DE PLANEACIÓN</t>
  </si>
  <si>
    <t>JEFATURA DE SUBDIRECCIÓN DE PLANEACIÓN</t>
  </si>
  <si>
    <t xml:space="preserve">SERVICIOS MÉDICOS </t>
  </si>
  <si>
    <t>PASILLO DE AREA ADMINISTRATIVOS</t>
  </si>
  <si>
    <t xml:space="preserve">BAÑOS DE MUJERES </t>
  </si>
  <si>
    <t xml:space="preserve">BAÑOS DE HOMBRES </t>
  </si>
  <si>
    <t xml:space="preserve">ALMACEN </t>
  </si>
  <si>
    <t>SERVICIOS ESCOLARES</t>
  </si>
  <si>
    <t xml:space="preserve">JEFE DE SERVICIOS ESCOLARES </t>
  </si>
  <si>
    <t>CENTRO DE COMPUTO DE BIBLIOTECA</t>
  </si>
  <si>
    <t>BIBLIOTECA</t>
  </si>
  <si>
    <t>CUBICULO DOCENTE M. PERLA ESCAMILLA</t>
  </si>
  <si>
    <t>CUBICULO DOCENTE ING. OLGA</t>
  </si>
  <si>
    <t>TITULACIÓN ARCHIVO</t>
  </si>
  <si>
    <t xml:space="preserve">CUBICULOS DE ASESORIAS </t>
  </si>
  <si>
    <t>CUBICULO DE ESTUDIO</t>
  </si>
  <si>
    <t xml:space="preserve">CENTRO DE COPIADO </t>
  </si>
  <si>
    <t xml:space="preserve">CAFETERIA </t>
  </si>
  <si>
    <t xml:space="preserve">COMEDOR </t>
  </si>
  <si>
    <t xml:space="preserve">ÁREA DE MOSTRADOR </t>
  </si>
  <si>
    <t xml:space="preserve">COCINA </t>
  </si>
  <si>
    <t xml:space="preserve">BAÑO DE CAFETERIA </t>
  </si>
  <si>
    <t xml:space="preserve">EDIFICIO K </t>
  </si>
  <si>
    <t>EXTERIOR EDIFICIO K</t>
  </si>
  <si>
    <t xml:space="preserve">PASILLO </t>
  </si>
  <si>
    <t xml:space="preserve">SALA AUDIOVISUAL </t>
  </si>
  <si>
    <t>AULA 1 CENTRO DE COMPUTO</t>
  </si>
  <si>
    <t>AULA 2 CENTRO DE COMPUTO</t>
  </si>
  <si>
    <t>AULA 3 CENTRO DE COMPUTO</t>
  </si>
  <si>
    <t xml:space="preserve">CISCO </t>
  </si>
  <si>
    <t xml:space="preserve">ALMACEN  DE COMPUTADORAS </t>
  </si>
  <si>
    <t xml:space="preserve">ROBOTICA </t>
  </si>
  <si>
    <t>ADMINISTRADORES DEL CENTRO DE COMPUTO</t>
  </si>
  <si>
    <t>JEFA DE DIVISIÓN DE INGENIERÍA EN SISTEMAS COMPUTACIONALES</t>
  </si>
  <si>
    <t xml:space="preserve">JEFA DE DIVISIÓN DE INGENIERÍA INFORMÁTICA </t>
  </si>
  <si>
    <t xml:space="preserve">BAÑOS DE MUJERS </t>
  </si>
  <si>
    <t>SITE</t>
  </si>
  <si>
    <t xml:space="preserve">SINDICATO </t>
  </si>
  <si>
    <t>CUBICULO DE DOCENTES</t>
  </si>
  <si>
    <t xml:space="preserve">AULA DESARRROLLO DE SOFTWARE </t>
  </si>
  <si>
    <t xml:space="preserve">EDIFICIO G PLANTA BAJA </t>
  </si>
  <si>
    <t>EXTERIOR EDIFICIO G</t>
  </si>
  <si>
    <t>AULA 1 G</t>
  </si>
  <si>
    <t>AULA 2 G</t>
  </si>
  <si>
    <t xml:space="preserve">AULA  3 G </t>
  </si>
  <si>
    <t>AULA 4 G</t>
  </si>
  <si>
    <t xml:space="preserve">CORREDOR </t>
  </si>
  <si>
    <t xml:space="preserve">BAÑO  DE MUJERES </t>
  </si>
  <si>
    <t xml:space="preserve">BAÑO DE HOMBRES </t>
  </si>
  <si>
    <t>AULA 5 G</t>
  </si>
  <si>
    <t>AULA 6 G</t>
  </si>
  <si>
    <t>AULA 7 G</t>
  </si>
  <si>
    <t>AULA 8 G</t>
  </si>
  <si>
    <t>AULA 9 G</t>
  </si>
  <si>
    <t>SUBDIRECCIÓN DE VINCULACIÓN</t>
  </si>
  <si>
    <t>SECRETARIA DE VINCULACIÓN</t>
  </si>
  <si>
    <t xml:space="preserve">OFERTA EDUCATIVA </t>
  </si>
  <si>
    <t xml:space="preserve">GESTIÓN TECNOLÓGICA </t>
  </si>
  <si>
    <t xml:space="preserve">DIFUSIÓN </t>
  </si>
  <si>
    <t>PASILLO AULAS</t>
  </si>
  <si>
    <t>AULA 10 G</t>
  </si>
  <si>
    <t xml:space="preserve">AULA 11 G </t>
  </si>
  <si>
    <t>AULA 12 G</t>
  </si>
  <si>
    <t>AULA 13 G</t>
  </si>
  <si>
    <t>AULA 14 G</t>
  </si>
  <si>
    <t>CORDINACCIÓN DE INGLES</t>
  </si>
  <si>
    <t>SUBDIRECCIÓN  DE VINCULACIÓN</t>
  </si>
  <si>
    <t>CUBICULO LIC UGALDE</t>
  </si>
  <si>
    <t xml:space="preserve">UNIDAD DE TRANSPARENCIA </t>
  </si>
  <si>
    <t xml:space="preserve">COFFE BREAK </t>
  </si>
  <si>
    <t xml:space="preserve">BAÑO DE MUJERES </t>
  </si>
  <si>
    <t xml:space="preserve">PASILLO DE  RECURSOS HUMANOS </t>
  </si>
  <si>
    <t>CUBICULO DE CONTROL Y REGISTRO</t>
  </si>
  <si>
    <t xml:space="preserve">SECRETARIA DE RECURSOS HUMANOS </t>
  </si>
  <si>
    <t xml:space="preserve">NÓMINA </t>
  </si>
  <si>
    <t xml:space="preserve">JEFE DE RECURSOS HUMANOS </t>
  </si>
  <si>
    <t xml:space="preserve">CUBICULO  DE  TROFEOS DEPORTIVOS </t>
  </si>
  <si>
    <t>CUBICULO GESTION TECNOLOGICA</t>
  </si>
  <si>
    <t>CUBICULO DE FORMACION Y DESARROLLO</t>
  </si>
  <si>
    <t>CUBICULO ARCHIVO RH</t>
  </si>
  <si>
    <t xml:space="preserve">CUBICULOS DE DOCENTES </t>
  </si>
  <si>
    <t xml:space="preserve">CUBICULO DOCENTE </t>
  </si>
  <si>
    <t>CUBICULO CESA</t>
  </si>
  <si>
    <t xml:space="preserve">EDIFICIO C </t>
  </si>
  <si>
    <t>PASILLO DE BAÑOS</t>
  </si>
  <si>
    <t>PASILLO DE LABORATORIO DE ING. INDUSTRIAL</t>
  </si>
  <si>
    <t>LABORATORIO DE SIMULACIÓN Y DISEÑO</t>
  </si>
  <si>
    <t>LABORATORIO DE CIM</t>
  </si>
  <si>
    <t xml:space="preserve">LABORATORIO DE TALLER DE MÁQUINAS CONVENCIONALES </t>
  </si>
  <si>
    <t xml:space="preserve">TALLER DE CORTE Y SOLDADURA </t>
  </si>
  <si>
    <t xml:space="preserve">TALLER DE NEUMATICA Y MOTORES </t>
  </si>
  <si>
    <t xml:space="preserve">LABORATORIO DE METROLOGÍA </t>
  </si>
  <si>
    <t>AUDITORIO</t>
  </si>
  <si>
    <t>CABINA DE SONIDO</t>
  </si>
  <si>
    <t xml:space="preserve">BODEGA DEL AUDITORIO </t>
  </si>
  <si>
    <t>OFICINA DE RESPONSABLE DE LABORATORIO Y ALMACEN DE INGENIERIA INDUSTRIAL</t>
  </si>
  <si>
    <t>CUBICULOS DE DOCENTES</t>
  </si>
  <si>
    <t>ALMACEN DE LABORATORIO DE INGENIERIA INDUSTRIAL</t>
  </si>
  <si>
    <t>CUBICULO DOCENTES INGENIERIA INDUSTRIAL</t>
  </si>
  <si>
    <t xml:space="preserve">PASILLO DE CUBICULOS DE DOCENTES </t>
  </si>
  <si>
    <t xml:space="preserve">LABORATORIO DE BIOQUIMICA H </t>
  </si>
  <si>
    <t xml:space="preserve">ENTRADA A BIOQUIMICA </t>
  </si>
  <si>
    <t xml:space="preserve">PASILLO ENTRADA </t>
  </si>
  <si>
    <t xml:space="preserve">CUBICULO DE LOS DOCTORES </t>
  </si>
  <si>
    <t xml:space="preserve">AULA 1 </t>
  </si>
  <si>
    <t xml:space="preserve">PASILLO ENTRANDO A MANO IZQUIERDA </t>
  </si>
  <si>
    <t>CUARTO DE RECTIVOS E INSUMOS.</t>
  </si>
  <si>
    <t>LABORATORIO DE ALIMENTOS Y  ANÁLISIS CUANTITATIVOS</t>
  </si>
  <si>
    <t>CUBICULO MAESTRA PAOLA</t>
  </si>
  <si>
    <t>PERSONAL ADMINISTRRATIVO</t>
  </si>
  <si>
    <t xml:space="preserve">AREA DE MICROBIOLOGÍA </t>
  </si>
  <si>
    <t xml:space="preserve">AREA DE DESHIDRATACIÓN </t>
  </si>
  <si>
    <t xml:space="preserve">AREA DE REFRIGERADO </t>
  </si>
  <si>
    <t xml:space="preserve">CUBÍCULO CERRADO </t>
  </si>
  <si>
    <t xml:space="preserve">BODEGA </t>
  </si>
  <si>
    <t xml:space="preserve">AREA DE ALIMENTOS </t>
  </si>
  <si>
    <t>EDIFICIO L PLANTA BAJA</t>
  </si>
  <si>
    <t>PASILLO (ENTRADA)</t>
  </si>
  <si>
    <t>AULA 9</t>
  </si>
  <si>
    <t>EDIFICIO L PLANTA ALTA</t>
  </si>
  <si>
    <t>ARCHIVO HISTORICO</t>
  </si>
  <si>
    <t xml:space="preserve">LABORATORIO DE IGE </t>
  </si>
  <si>
    <t>AULA 10</t>
  </si>
  <si>
    <t xml:space="preserve">AULA 11 </t>
  </si>
  <si>
    <t>AULA 11</t>
  </si>
  <si>
    <t>AULA 12</t>
  </si>
  <si>
    <t>AULA 13</t>
  </si>
  <si>
    <t>AULA 14</t>
  </si>
  <si>
    <t xml:space="preserve">RECEPCIÓN </t>
  </si>
  <si>
    <t>OFICINA DIRECCIÓN</t>
  </si>
  <si>
    <t xml:space="preserve">DIIRECCIÓN GENERAL </t>
  </si>
  <si>
    <t>MANTENIMIENTO</t>
  </si>
  <si>
    <t xml:space="preserve">BAÑO DE DIRECCIÓN GENERAL </t>
  </si>
  <si>
    <t>DIRECCION DEL ASISTENTE DEL DIRECTOR</t>
  </si>
  <si>
    <t>ASISTENTE DEL DIRECTOR</t>
  </si>
  <si>
    <t xml:space="preserve">RECPCIÓN DE OFICINAS ADMINISTRATIVA </t>
  </si>
  <si>
    <t xml:space="preserve">AUDITORIO </t>
  </si>
  <si>
    <t>ALMACÉN DE INNOVACIÓN AGRÍCOLA SUSTENTABLE</t>
  </si>
  <si>
    <t xml:space="preserve">INVERNADEROS </t>
  </si>
  <si>
    <t>ÁREAS EN COMÚN</t>
  </si>
  <si>
    <t>CAMPO DE FUTBOL</t>
  </si>
  <si>
    <t>CANCHAS DE BASQUETBOL</t>
  </si>
  <si>
    <t xml:space="preserve">ALUMBRADO EXTERNO </t>
  </si>
  <si>
    <t xml:space="preserve">CASETA DE VIGILANCIA </t>
  </si>
  <si>
    <t xml:space="preserve">CASETA DE ENTRADA </t>
  </si>
  <si>
    <t>Consumo estimado por semana (Hr)</t>
  </si>
  <si>
    <t>Consumo estimado por mes (Km)</t>
  </si>
  <si>
    <t>Consumo semanal Estimado combustible (L x km)</t>
  </si>
  <si>
    <t>Consumo mensual estimado combustible (L)</t>
  </si>
  <si>
    <t>Capacidad tanque (L)</t>
  </si>
  <si>
    <t>Consumo de combustible por Km/L</t>
  </si>
  <si>
    <t>ACTIVIDAD</t>
  </si>
  <si>
    <t>NO SE REQUIERE</t>
  </si>
  <si>
    <t>COMPLEMENTA LA  ACTV.</t>
  </si>
  <si>
    <t>INDISPENSABLE</t>
  </si>
  <si>
    <t>USUARIO BENEFICIADO</t>
  </si>
  <si>
    <t xml:space="preserve">RESPONSABLE </t>
  </si>
  <si>
    <t>TRANSPORTE</t>
  </si>
  <si>
    <t>GASOLINA</t>
  </si>
  <si>
    <t xml:space="preserve">COMBUSTIBLE </t>
  </si>
  <si>
    <t>LT</t>
  </si>
  <si>
    <t>TRASLADO</t>
  </si>
  <si>
    <t>DISEL</t>
  </si>
  <si>
    <t>(Todas)</t>
  </si>
  <si>
    <t>Etiquetas de fila</t>
  </si>
  <si>
    <t>Suma de Consumo mensual Estimado WATTS</t>
  </si>
  <si>
    <t>Total general</t>
  </si>
  <si>
    <t>CONSUMO GENERAL ITSRV</t>
  </si>
  <si>
    <t>VEHÍCULOS INSTITUCIONALES</t>
  </si>
  <si>
    <t>USO DE LA ENERGÍA</t>
  </si>
  <si>
    <t>CONSUMO KW/MES</t>
  </si>
  <si>
    <t>CONSUMO L/MES</t>
  </si>
  <si>
    <t>-</t>
  </si>
  <si>
    <t>EQUIPO DE TIC'S</t>
  </si>
  <si>
    <t>ELECTRODOMESTICOS</t>
  </si>
  <si>
    <t>EQUIPO INDUSTRIAL/ LABORATORIO</t>
  </si>
  <si>
    <t xml:space="preserve">EQUIPO INDUSTRIAL/ SERVICIOS GENERALES </t>
  </si>
  <si>
    <t>ELECTRODOMESTICOS DE CAFETERIA</t>
  </si>
  <si>
    <t>TOTAL</t>
  </si>
  <si>
    <t>Tipo de Energia</t>
  </si>
  <si>
    <t>MES</t>
  </si>
  <si>
    <t>Desempeño Energetico Actual</t>
  </si>
  <si>
    <t>Desempeño en $</t>
  </si>
  <si>
    <t>LBEn</t>
  </si>
  <si>
    <t>Energia Electrica</t>
  </si>
  <si>
    <t>KWH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</si>
  <si>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</si>
  <si>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</si>
  <si>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</si>
  <si>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</si>
  <si>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</si>
  <si>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</si>
  <si>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</si>
  <si>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</si>
  <si>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</si>
  <si>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</si>
  <si>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</si>
  <si>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</si>
  <si>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CONSUMO TOTAL KW/H</t>
  </si>
  <si>
    <t>Monitoreo del desempeño energético</t>
  </si>
  <si>
    <t>Tipo de Energía:</t>
  </si>
  <si>
    <t>Eléctrica</t>
  </si>
  <si>
    <t>Estimación de Kw por mes</t>
  </si>
  <si>
    <t>Kw</t>
  </si>
  <si>
    <r>
      <rPr>
        <b/>
        <sz val="11"/>
        <color rgb="FF000000"/>
        <rFont val="Calibri"/>
        <family val="2"/>
      </rPr>
      <t>Nota:</t>
    </r>
    <r>
      <rPr>
        <sz val="11"/>
        <color rgb="FF000000"/>
        <rFont val="Calibri"/>
        <family val="2"/>
      </rPr>
      <t xml:space="preserve"> Se  considera como LBEn de manera inicial la  estimación mensual de acuerdo con el análisis de información generada por el inventario, posteriormente la LBEn se calculará a través del promedio obtenido al cierre del año. La LBEn debe ser recalculada cada que sufra cambios significativos en la infraestrucura o equipamiento que trasciendan en los consumos.</t>
    </r>
  </si>
  <si>
    <t>Mes</t>
  </si>
  <si>
    <t>Lectura Inicial</t>
  </si>
  <si>
    <t>Lectura Final</t>
  </si>
  <si>
    <t xml:space="preserve"> Kw Real  (IDEn)</t>
  </si>
  <si>
    <t>Diferencia</t>
  </si>
  <si>
    <t>% desviación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</si>
  <si>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</si>
  <si>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</si>
  <si>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</si>
  <si>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</si>
  <si>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</si>
  <si>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</si>
  <si>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</si>
  <si>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</si>
  <si>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</si>
  <si>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</si>
  <si>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</si>
  <si>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</si>
  <si>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Criterios:</t>
  </si>
  <si>
    <t>1) Se considera una variación apropiada del 10% con respecto a la LBEn</t>
  </si>
  <si>
    <t>2) Datos que excedan el % de valoración deben ser investigados para determinar las medidas a tomar</t>
  </si>
  <si>
    <t>Vehículo:</t>
  </si>
  <si>
    <t>38,5 KM/3 L TANQUE</t>
  </si>
  <si>
    <t>13 KM/L</t>
  </si>
  <si>
    <t>465KM/13KM/L</t>
  </si>
  <si>
    <t>36 L</t>
  </si>
  <si>
    <t>Estimación del desempeño energético</t>
  </si>
  <si>
    <t>Km / L</t>
  </si>
  <si>
    <r>
      <rPr>
        <b/>
        <sz val="11"/>
        <color rgb="FF000000"/>
        <rFont val="Calibri"/>
        <family val="2"/>
      </rPr>
      <t>Nota:</t>
    </r>
    <r>
      <rPr>
        <sz val="11"/>
        <color rgb="FF000000"/>
        <rFont val="Calibri"/>
        <family val="2"/>
      </rPr>
      <t xml:space="preserve"> Se  considera como tu LBEn inicial el rendimiento establecido por el fabricante</t>
    </r>
  </si>
  <si>
    <t>Km inicial</t>
  </si>
  <si>
    <t>Km final</t>
  </si>
  <si>
    <t>Km recorridos</t>
  </si>
  <si>
    <t>Litros utilizados</t>
  </si>
  <si>
    <t>Km/l</t>
  </si>
  <si>
    <t>LBEN</t>
  </si>
  <si>
    <t>%</t>
  </si>
  <si>
    <t xml:space="preserve">PLAN DE ACCIONES </t>
  </si>
  <si>
    <t>Uso de Energia</t>
  </si>
  <si>
    <t>Control operacional</t>
  </si>
  <si>
    <t>CUMPLIMIENTO</t>
  </si>
  <si>
    <t>Fecha de cumplimiento de las acciones (periodo)</t>
  </si>
  <si>
    <t>Responsable(s)</t>
  </si>
  <si>
    <t>Frecuencia del control</t>
  </si>
  <si>
    <t>Responsable(s) del control</t>
  </si>
  <si>
    <t>SI</t>
  </si>
  <si>
    <t>Evidencia</t>
  </si>
  <si>
    <t>No</t>
  </si>
  <si>
    <t>Acciones</t>
  </si>
  <si>
    <t>PORCENTAJE</t>
  </si>
  <si>
    <t>CONSUMO KW/MES ACUMULADO</t>
  </si>
  <si>
    <t>ACUMULADO %</t>
  </si>
  <si>
    <t>ALAMACÉN DE IIAS</t>
  </si>
  <si>
    <t>LBEn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</si>
</sst>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  <numFmt numFmtId="165" formatCode="[$$-80A]#,##0.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0"/>
      <color rgb="FF1D252C"/>
      <name val="Arial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charset val="129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444444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charset val="129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2E6EBC"/>
        <bgColor indexed="64"/>
      </patternFill>
    </fill>
    <fill>
      <patternFill patternType="solid">
        <fgColor rgb="FF5C4577"/>
        <bgColor indexed="64"/>
      </patternFill>
    </fill>
    <fill>
      <patternFill patternType="solid">
        <fgColor rgb="FFB489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CADCF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70B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3300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CCFF33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499984740745262"/>
        <bgColor rgb="FF000000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0" fillId="0" borderId="0" applyNumberFormat="0" applyFill="0" applyBorder="0" applyAlignment="0" applyProtection="0"/>
  </cellStyleXfs>
  <cellXfs count="364">
    <xf numFmtId="0" fontId="0" fillId="0" borderId="0" xfId="0"/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0" fontId="5" fillId="0" borderId="0" xfId="4" applyFont="1"/>
    <xf numFmtId="0" fontId="4" fillId="0" borderId="0" xfId="4"/>
    <xf numFmtId="0" fontId="4" fillId="0" borderId="0" xfId="4" applyAlignment="1">
      <alignment horizontal="center" vertical="center"/>
    </xf>
    <xf numFmtId="0" fontId="8" fillId="5" borderId="3" xfId="4" applyFont="1" applyFill="1" applyBorder="1" applyAlignment="1">
      <alignment horizontal="center" vertical="center" wrapText="1"/>
    </xf>
    <xf numFmtId="0" fontId="8" fillId="5" borderId="4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9" fillId="6" borderId="4" xfId="4" applyFont="1" applyFill="1" applyBorder="1" applyAlignment="1">
      <alignment horizontal="center" vertical="center" wrapText="1"/>
    </xf>
    <xf numFmtId="0" fontId="10" fillId="5" borderId="4" xfId="4" applyFont="1" applyFill="1" applyBorder="1" applyAlignment="1">
      <alignment horizontal="center" vertical="center"/>
    </xf>
    <xf numFmtId="0" fontId="9" fillId="7" borderId="4" xfId="4" applyFont="1" applyFill="1" applyBorder="1" applyAlignment="1">
      <alignment horizontal="center" vertical="center" wrapText="1"/>
    </xf>
    <xf numFmtId="0" fontId="10" fillId="5" borderId="4" xfId="4" applyFont="1" applyFill="1" applyBorder="1" applyAlignment="1">
      <alignment horizontal="center" vertical="center" wrapText="1"/>
    </xf>
    <xf numFmtId="0" fontId="10" fillId="5" borderId="7" xfId="4" applyFont="1" applyFill="1" applyBorder="1" applyAlignment="1">
      <alignment horizontal="center" vertical="center" wrapText="1"/>
    </xf>
    <xf numFmtId="0" fontId="4" fillId="8" borderId="9" xfId="4" applyFill="1" applyBorder="1"/>
    <xf numFmtId="0" fontId="9" fillId="0" borderId="0" xfId="5" applyFont="1" applyAlignment="1">
      <alignment horizontal="center" vertical="center" wrapText="1"/>
    </xf>
    <xf numFmtId="2" fontId="9" fillId="0" borderId="0" xfId="5" applyNumberFormat="1" applyFont="1" applyAlignment="1">
      <alignment horizontal="center" vertical="center" wrapText="1"/>
    </xf>
    <xf numFmtId="0" fontId="14" fillId="0" borderId="0" xfId="5" applyFont="1" applyAlignment="1">
      <alignment horizontal="center" vertical="center" wrapText="1"/>
    </xf>
    <xf numFmtId="0" fontId="14" fillId="0" borderId="0" xfId="5" applyFont="1" applyAlignment="1">
      <alignment horizontal="center" vertical="center"/>
    </xf>
    <xf numFmtId="0" fontId="15" fillId="10" borderId="0" xfId="0" applyFont="1" applyFill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5" fillId="11" borderId="10" xfId="4" applyFont="1" applyFill="1" applyBorder="1" applyAlignment="1">
      <alignment horizontal="center" vertical="center" wrapText="1"/>
    </xf>
    <xf numFmtId="0" fontId="5" fillId="11" borderId="11" xfId="4" applyFont="1" applyFill="1" applyBorder="1" applyAlignment="1">
      <alignment horizontal="center" vertical="center" wrapText="1"/>
    </xf>
    <xf numFmtId="0" fontId="5" fillId="11" borderId="12" xfId="4" applyFont="1" applyFill="1" applyBorder="1" applyAlignment="1">
      <alignment horizontal="center" vertical="center" wrapText="1"/>
    </xf>
    <xf numFmtId="0" fontId="5" fillId="11" borderId="13" xfId="4" applyFont="1" applyFill="1" applyBorder="1" applyAlignment="1">
      <alignment horizontal="center" vertical="center" wrapText="1"/>
    </xf>
    <xf numFmtId="0" fontId="5" fillId="11" borderId="13" xfId="4" applyFont="1" applyFill="1" applyBorder="1" applyAlignment="1">
      <alignment horizontal="center" vertical="center"/>
    </xf>
    <xf numFmtId="0" fontId="5" fillId="11" borderId="14" xfId="4" applyFont="1" applyFill="1" applyBorder="1" applyAlignment="1">
      <alignment horizontal="center" vertical="center"/>
    </xf>
    <xf numFmtId="0" fontId="5" fillId="11" borderId="10" xfId="4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vertical="center"/>
    </xf>
    <xf numFmtId="0" fontId="12" fillId="10" borderId="16" xfId="0" applyFont="1" applyFill="1" applyBorder="1" applyAlignment="1">
      <alignment vertical="center"/>
    </xf>
    <xf numFmtId="0" fontId="12" fillId="0" borderId="17" xfId="0" applyFont="1" applyBorder="1" applyAlignment="1">
      <alignment horizontal="left" vertical="center"/>
    </xf>
    <xf numFmtId="0" fontId="12" fillId="10" borderId="17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0" borderId="17" xfId="4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2" fontId="5" fillId="10" borderId="10" xfId="4" applyNumberFormat="1" applyFont="1" applyFill="1" applyBorder="1" applyAlignment="1">
      <alignment horizontal="center" vertical="center" wrapText="1"/>
    </xf>
    <xf numFmtId="0" fontId="5" fillId="10" borderId="10" xfId="4" applyFont="1" applyFill="1" applyBorder="1" applyAlignment="1">
      <alignment horizontal="center" vertical="center" wrapText="1"/>
    </xf>
    <xf numFmtId="2" fontId="5" fillId="10" borderId="16" xfId="0" applyNumberFormat="1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vertical="center" wrapText="1"/>
    </xf>
    <xf numFmtId="0" fontId="12" fillId="10" borderId="10" xfId="0" applyFont="1" applyFill="1" applyBorder="1" applyAlignment="1">
      <alignment horizontal="center" vertical="center"/>
    </xf>
    <xf numFmtId="0" fontId="12" fillId="10" borderId="19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10" borderId="8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2" fontId="5" fillId="10" borderId="19" xfId="0" applyNumberFormat="1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vertical="center" wrapText="1"/>
    </xf>
    <xf numFmtId="0" fontId="12" fillId="10" borderId="12" xfId="0" applyFont="1" applyFill="1" applyBorder="1" applyAlignment="1">
      <alignment horizontal="center" vertical="center"/>
    </xf>
    <xf numFmtId="0" fontId="12" fillId="12" borderId="20" xfId="0" applyFont="1" applyFill="1" applyBorder="1" applyAlignment="1">
      <alignment vertical="center"/>
    </xf>
    <xf numFmtId="0" fontId="12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vertical="center"/>
    </xf>
    <xf numFmtId="0" fontId="12" fillId="10" borderId="21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vertical="center"/>
    </xf>
    <xf numFmtId="0" fontId="12" fillId="0" borderId="23" xfId="0" applyFont="1" applyBorder="1" applyAlignment="1">
      <alignment horizontal="left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0" xfId="4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vertical="center" wrapText="1"/>
    </xf>
    <xf numFmtId="0" fontId="12" fillId="10" borderId="14" xfId="0" applyFont="1" applyFill="1" applyBorder="1" applyAlignment="1">
      <alignment vertical="center"/>
    </xf>
    <xf numFmtId="0" fontId="12" fillId="10" borderId="10" xfId="0" applyFont="1" applyFill="1" applyBorder="1" applyAlignment="1">
      <alignment horizontal="left" vertical="center" wrapText="1"/>
    </xf>
    <xf numFmtId="2" fontId="5" fillId="0" borderId="11" xfId="4" applyNumberFormat="1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10" xfId="4" applyFont="1" applyBorder="1" applyAlignment="1">
      <alignment vertical="center"/>
    </xf>
    <xf numFmtId="0" fontId="12" fillId="10" borderId="0" xfId="0" applyFont="1" applyFill="1" applyAlignment="1">
      <alignment horizontal="center" vertical="center"/>
    </xf>
    <xf numFmtId="0" fontId="14" fillId="0" borderId="0" xfId="5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5" fillId="0" borderId="8" xfId="4" applyFont="1" applyBorder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17" fillId="0" borderId="0" xfId="4" applyFont="1"/>
    <xf numFmtId="0" fontId="16" fillId="14" borderId="8" xfId="4" applyFont="1" applyFill="1" applyBorder="1" applyAlignment="1">
      <alignment horizontal="center" vertical="center" wrapText="1"/>
    </xf>
    <xf numFmtId="0" fontId="19" fillId="0" borderId="8" xfId="4" applyFont="1" applyBorder="1" applyAlignment="1">
      <alignment horizontal="left" vertical="top" wrapText="1"/>
    </xf>
    <xf numFmtId="43" fontId="0" fillId="0" borderId="8" xfId="1" applyFont="1" applyFill="1" applyBorder="1" applyAlignment="1">
      <alignment horizontal="right"/>
    </xf>
    <xf numFmtId="0" fontId="20" fillId="0" borderId="0" xfId="0" applyFont="1"/>
    <xf numFmtId="0" fontId="21" fillId="0" borderId="8" xfId="4" applyFont="1" applyBorder="1" applyAlignment="1">
      <alignment horizontal="center"/>
    </xf>
    <xf numFmtId="0" fontId="4" fillId="0" borderId="0" xfId="4" applyAlignment="1">
      <alignment vertical="center"/>
    </xf>
    <xf numFmtId="0" fontId="4" fillId="0" borderId="0" xfId="4" applyAlignment="1">
      <alignment horizontal="center" vertical="center" wrapText="1"/>
    </xf>
    <xf numFmtId="43" fontId="0" fillId="0" borderId="8" xfId="1" applyFont="1" applyBorder="1" applyAlignment="1">
      <alignment horizontal="right"/>
    </xf>
    <xf numFmtId="0" fontId="22" fillId="0" borderId="0" xfId="4" applyFont="1" applyAlignment="1">
      <alignment horizontal="left" vertical="top" wrapText="1"/>
    </xf>
    <xf numFmtId="0" fontId="17" fillId="15" borderId="8" xfId="4" applyFont="1" applyFill="1" applyBorder="1"/>
    <xf numFmtId="0" fontId="19" fillId="0" borderId="8" xfId="4" applyFont="1" applyBorder="1" applyAlignment="1">
      <alignment horizontal="left" vertical="top"/>
    </xf>
    <xf numFmtId="43" fontId="21" fillId="0" borderId="8" xfId="1" applyFont="1" applyBorder="1" applyAlignment="1">
      <alignment horizontal="right"/>
    </xf>
    <xf numFmtId="0" fontId="22" fillId="0" borderId="0" xfId="4" applyFont="1" applyAlignment="1">
      <alignment horizontal="left" vertical="top"/>
    </xf>
    <xf numFmtId="43" fontId="4" fillId="10" borderId="8" xfId="1" applyFont="1" applyFill="1" applyBorder="1" applyAlignment="1">
      <alignment horizontal="right" vertical="top" wrapText="1"/>
    </xf>
    <xf numFmtId="43" fontId="4" fillId="0" borderId="8" xfId="1" applyFont="1" applyFill="1" applyBorder="1" applyAlignment="1">
      <alignment horizontal="right" vertical="top" wrapText="1"/>
    </xf>
    <xf numFmtId="0" fontId="21" fillId="0" borderId="0" xfId="4" applyFont="1"/>
    <xf numFmtId="43" fontId="21" fillId="0" borderId="8" xfId="1" applyFont="1" applyFill="1" applyBorder="1" applyAlignment="1">
      <alignment horizontal="right"/>
    </xf>
    <xf numFmtId="0" fontId="0" fillId="0" borderId="8" xfId="0" applyBorder="1" applyAlignment="1">
      <alignment horizontal="center"/>
    </xf>
    <xf numFmtId="43" fontId="4" fillId="0" borderId="8" xfId="1" applyFont="1" applyBorder="1" applyAlignment="1">
      <alignment horizontal="right"/>
    </xf>
    <xf numFmtId="0" fontId="18" fillId="0" borderId="0" xfId="4" applyFont="1" applyAlignment="1">
      <alignment horizontal="right" vertical="top"/>
    </xf>
    <xf numFmtId="0" fontId="23" fillId="0" borderId="8" xfId="4" applyFont="1" applyBorder="1" applyAlignment="1">
      <alignment vertical="center" wrapText="1"/>
    </xf>
    <xf numFmtId="0" fontId="21" fillId="0" borderId="8" xfId="4" applyFont="1" applyBorder="1" applyAlignment="1">
      <alignment horizontal="left" vertical="top" wrapText="1"/>
    </xf>
    <xf numFmtId="0" fontId="21" fillId="0" borderId="8" xfId="4" applyFont="1" applyBorder="1" applyAlignment="1">
      <alignment horizontal="center" vertical="top"/>
    </xf>
    <xf numFmtId="0" fontId="21" fillId="0" borderId="0" xfId="4" applyFont="1" applyAlignment="1">
      <alignment horizontal="center" vertical="top"/>
    </xf>
    <xf numFmtId="0" fontId="21" fillId="0" borderId="0" xfId="4" applyFont="1" applyAlignment="1">
      <alignment horizontal="center"/>
    </xf>
    <xf numFmtId="0" fontId="16" fillId="0" borderId="0" xfId="4" applyFont="1" applyAlignment="1">
      <alignment vertical="center" wrapText="1"/>
    </xf>
    <xf numFmtId="0" fontId="16" fillId="0" borderId="0" xfId="4" applyFont="1" applyAlignment="1">
      <alignment horizontal="center" vertical="center" wrapText="1"/>
    </xf>
    <xf numFmtId="0" fontId="16" fillId="14" borderId="2" xfId="4" applyFont="1" applyFill="1" applyBorder="1" applyAlignment="1">
      <alignment horizontal="center" vertical="center" wrapText="1"/>
    </xf>
    <xf numFmtId="0" fontId="24" fillId="0" borderId="0" xfId="4" applyFont="1" applyAlignment="1">
      <alignment horizontal="left" vertical="top" wrapText="1"/>
    </xf>
    <xf numFmtId="0" fontId="17" fillId="0" borderId="0" xfId="4" applyFont="1" applyAlignment="1">
      <alignment vertical="center"/>
    </xf>
    <xf numFmtId="0" fontId="19" fillId="0" borderId="10" xfId="4" applyFont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24" fillId="0" borderId="0" xfId="4" applyFont="1" applyAlignment="1">
      <alignment horizontal="left" vertical="top"/>
    </xf>
    <xf numFmtId="0" fontId="17" fillId="15" borderId="18" xfId="4" applyFont="1" applyFill="1" applyBorder="1"/>
    <xf numFmtId="0" fontId="19" fillId="0" borderId="10" xfId="4" applyFont="1" applyBorder="1" applyAlignment="1">
      <alignment horizontal="left" vertical="top"/>
    </xf>
    <xf numFmtId="0" fontId="21" fillId="0" borderId="10" xfId="4" applyFont="1" applyBorder="1" applyAlignment="1">
      <alignment horizontal="center"/>
    </xf>
    <xf numFmtId="0" fontId="25" fillId="0" borderId="0" xfId="4" applyFont="1" applyAlignment="1">
      <alignment horizontal="left" vertical="top"/>
    </xf>
    <xf numFmtId="0" fontId="16" fillId="0" borderId="0" xfId="4" applyFont="1" applyAlignment="1">
      <alignment horizontal="right" vertical="top"/>
    </xf>
    <xf numFmtId="0" fontId="23" fillId="0" borderId="10" xfId="4" applyFont="1" applyBorder="1" applyAlignment="1">
      <alignment vertical="center" wrapText="1"/>
    </xf>
    <xf numFmtId="0" fontId="21" fillId="0" borderId="10" xfId="4" applyFont="1" applyBorder="1" applyAlignment="1">
      <alignment horizontal="center" vertical="top"/>
    </xf>
    <xf numFmtId="0" fontId="4" fillId="0" borderId="8" xfId="4" applyBorder="1" applyAlignment="1">
      <alignment horizontal="center" vertical="top" wrapText="1"/>
    </xf>
    <xf numFmtId="0" fontId="4" fillId="0" borderId="8" xfId="4" applyBorder="1" applyAlignment="1">
      <alignment horizontal="center"/>
    </xf>
    <xf numFmtId="0" fontId="19" fillId="0" borderId="2" xfId="4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164" fontId="21" fillId="0" borderId="8" xfId="4" applyNumberFormat="1" applyFont="1" applyBorder="1" applyAlignment="1">
      <alignment horizontal="center"/>
    </xf>
    <xf numFmtId="0" fontId="21" fillId="0" borderId="8" xfId="4" applyFont="1" applyBorder="1"/>
    <xf numFmtId="0" fontId="19" fillId="0" borderId="18" xfId="4" applyFont="1" applyBorder="1" applyAlignment="1">
      <alignment horizontal="left" vertical="top"/>
    </xf>
    <xf numFmtId="0" fontId="0" fillId="0" borderId="17" xfId="0" applyBorder="1" applyAlignment="1">
      <alignment horizontal="center"/>
    </xf>
    <xf numFmtId="0" fontId="26" fillId="18" borderId="28" xfId="0" applyFont="1" applyFill="1" applyBorder="1" applyAlignment="1">
      <alignment horizontal="center" vertical="center" wrapText="1"/>
    </xf>
    <xf numFmtId="0" fontId="26" fillId="18" borderId="29" xfId="0" applyFont="1" applyFill="1" applyBorder="1" applyAlignment="1">
      <alignment horizontal="center" vertical="center" wrapText="1"/>
    </xf>
    <xf numFmtId="0" fontId="26" fillId="18" borderId="30" xfId="0" applyFont="1" applyFill="1" applyBorder="1" applyAlignment="1">
      <alignment horizontal="center" vertical="center" wrapText="1"/>
    </xf>
    <xf numFmtId="0" fontId="26" fillId="18" borderId="31" xfId="0" applyFont="1" applyFill="1" applyBorder="1" applyAlignment="1">
      <alignment horizontal="center" vertical="center" wrapText="1"/>
    </xf>
    <xf numFmtId="0" fontId="26" fillId="18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19" borderId="33" xfId="0" applyFill="1" applyBorder="1"/>
    <xf numFmtId="0" fontId="0" fillId="19" borderId="34" xfId="0" applyFill="1" applyBorder="1"/>
    <xf numFmtId="0" fontId="27" fillId="19" borderId="21" xfId="0" applyFont="1" applyFill="1" applyBorder="1"/>
    <xf numFmtId="2" fontId="0" fillId="19" borderId="15" xfId="0" applyNumberFormat="1" applyFill="1" applyBorder="1" applyAlignment="1">
      <alignment horizontal="center" vertical="center"/>
    </xf>
    <xf numFmtId="4" fontId="0" fillId="19" borderId="15" xfId="0" applyNumberFormat="1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44" fontId="0" fillId="19" borderId="15" xfId="2" applyFont="1" applyFill="1" applyBorder="1" applyAlignment="1">
      <alignment horizontal="center" vertical="center"/>
    </xf>
    <xf numFmtId="0" fontId="27" fillId="19" borderId="15" xfId="0" applyFont="1" applyFill="1" applyBorder="1"/>
    <xf numFmtId="2" fontId="0" fillId="19" borderId="15" xfId="2" applyNumberFormat="1" applyFont="1" applyFill="1" applyBorder="1" applyAlignment="1">
      <alignment vertical="center"/>
    </xf>
    <xf numFmtId="44" fontId="0" fillId="19" borderId="35" xfId="2" applyFont="1" applyFill="1" applyBorder="1" applyAlignment="1">
      <alignment horizontal="center" vertical="center"/>
    </xf>
    <xf numFmtId="165" fontId="28" fillId="0" borderId="0" xfId="2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/>
    </xf>
    <xf numFmtId="44" fontId="28" fillId="0" borderId="0" xfId="2" applyFont="1" applyFill="1" applyBorder="1" applyAlignment="1">
      <alignment horizontal="center" vertical="center"/>
    </xf>
    <xf numFmtId="0" fontId="28" fillId="0" borderId="0" xfId="0" applyFont="1"/>
    <xf numFmtId="0" fontId="0" fillId="10" borderId="37" xfId="0" applyFill="1" applyBorder="1"/>
    <xf numFmtId="0" fontId="0" fillId="10" borderId="38" xfId="0" applyFill="1" applyBorder="1"/>
    <xf numFmtId="0" fontId="27" fillId="10" borderId="11" xfId="0" applyFont="1" applyFill="1" applyBorder="1"/>
    <xf numFmtId="2" fontId="0" fillId="19" borderId="10" xfId="0" applyNumberForma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/>
    </xf>
    <xf numFmtId="0" fontId="0" fillId="19" borderId="10" xfId="0" applyFill="1" applyBorder="1" applyAlignment="1">
      <alignment horizontal="center" vertical="center"/>
    </xf>
    <xf numFmtId="44" fontId="0" fillId="10" borderId="10" xfId="2" applyFont="1" applyFill="1" applyBorder="1" applyAlignment="1">
      <alignment horizontal="center" vertical="center"/>
    </xf>
    <xf numFmtId="0" fontId="27" fillId="10" borderId="10" xfId="0" applyFont="1" applyFill="1" applyBorder="1"/>
    <xf numFmtId="4" fontId="0" fillId="19" borderId="10" xfId="0" applyNumberFormat="1" applyFill="1" applyBorder="1" applyAlignment="1">
      <alignment horizontal="center" vertical="center"/>
    </xf>
    <xf numFmtId="2" fontId="0" fillId="10" borderId="10" xfId="2" applyNumberFormat="1" applyFont="1" applyFill="1" applyBorder="1" applyAlignment="1">
      <alignment vertical="center"/>
    </xf>
    <xf numFmtId="0" fontId="0" fillId="10" borderId="10" xfId="0" applyFill="1" applyBorder="1" applyAlignment="1">
      <alignment horizontal="center" vertical="center"/>
    </xf>
    <xf numFmtId="44" fontId="0" fillId="19" borderId="13" xfId="2" applyFont="1" applyFill="1" applyBorder="1" applyAlignment="1">
      <alignment horizontal="center" vertical="center"/>
    </xf>
    <xf numFmtId="165" fontId="28" fillId="10" borderId="10" xfId="2" applyNumberFormat="1" applyFont="1" applyFill="1" applyBorder="1" applyAlignment="1">
      <alignment horizontal="right"/>
    </xf>
    <xf numFmtId="4" fontId="28" fillId="19" borderId="10" xfId="0" applyNumberFormat="1" applyFont="1" applyFill="1" applyBorder="1" applyAlignment="1">
      <alignment horizontal="center" vertical="center"/>
    </xf>
    <xf numFmtId="0" fontId="0" fillId="19" borderId="37" xfId="0" applyFill="1" applyBorder="1"/>
    <xf numFmtId="0" fontId="0" fillId="19" borderId="38" xfId="0" applyFill="1" applyBorder="1"/>
    <xf numFmtId="0" fontId="27" fillId="19" borderId="11" xfId="0" applyFont="1" applyFill="1" applyBorder="1"/>
    <xf numFmtId="4" fontId="0" fillId="19" borderId="10" xfId="0" applyNumberFormat="1" applyFill="1" applyBorder="1" applyAlignment="1">
      <alignment horizontal="center"/>
    </xf>
    <xf numFmtId="44" fontId="0" fillId="19" borderId="10" xfId="2" applyFont="1" applyFill="1" applyBorder="1" applyAlignment="1">
      <alignment horizontal="center" vertical="center"/>
    </xf>
    <xf numFmtId="0" fontId="27" fillId="19" borderId="10" xfId="0" applyFont="1" applyFill="1" applyBorder="1"/>
    <xf numFmtId="2" fontId="0" fillId="19" borderId="10" xfId="2" applyNumberFormat="1" applyFont="1" applyFill="1" applyBorder="1" applyAlignment="1">
      <alignment vertical="center"/>
    </xf>
    <xf numFmtId="165" fontId="28" fillId="19" borderId="10" xfId="2" applyNumberFormat="1" applyFont="1" applyFill="1" applyBorder="1" applyAlignment="1">
      <alignment horizontal="right"/>
    </xf>
    <xf numFmtId="4" fontId="0" fillId="10" borderId="10" xfId="0" applyNumberFormat="1" applyFill="1" applyBorder="1" applyAlignment="1">
      <alignment horizontal="center"/>
    </xf>
    <xf numFmtId="44" fontId="0" fillId="10" borderId="13" xfId="2" applyFont="1" applyFill="1" applyBorder="1" applyAlignment="1">
      <alignment horizontal="center" vertical="center"/>
    </xf>
    <xf numFmtId="44" fontId="0" fillId="10" borderId="10" xfId="2" applyFont="1" applyFill="1" applyBorder="1" applyAlignment="1">
      <alignment vertical="center"/>
    </xf>
    <xf numFmtId="3" fontId="0" fillId="19" borderId="10" xfId="0" applyNumberFormat="1" applyFill="1" applyBorder="1" applyAlignment="1">
      <alignment horizontal="center"/>
    </xf>
    <xf numFmtId="0" fontId="0" fillId="10" borderId="41" xfId="0" applyFill="1" applyBorder="1"/>
    <xf numFmtId="0" fontId="0" fillId="10" borderId="42" xfId="0" applyFill="1" applyBorder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8" fillId="18" borderId="15" xfId="0" applyFont="1" applyFill="1" applyBorder="1"/>
    <xf numFmtId="0" fontId="28" fillId="0" borderId="10" xfId="0" applyFont="1" applyBorder="1"/>
    <xf numFmtId="165" fontId="31" fillId="0" borderId="0" xfId="2" applyNumberFormat="1" applyFont="1" applyFill="1" applyBorder="1" applyAlignment="1">
      <alignment vertical="center"/>
    </xf>
    <xf numFmtId="165" fontId="31" fillId="0" borderId="0" xfId="2" applyNumberFormat="1" applyFont="1" applyFill="1" applyBorder="1" applyAlignment="1">
      <alignment horizontal="center" vertical="center"/>
    </xf>
    <xf numFmtId="0" fontId="28" fillId="0" borderId="12" xfId="0" applyFont="1" applyBorder="1"/>
    <xf numFmtId="0" fontId="28" fillId="0" borderId="13" xfId="0" applyFont="1" applyBorder="1"/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right"/>
    </xf>
    <xf numFmtId="43" fontId="0" fillId="0" borderId="8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3" fontId="0" fillId="0" borderId="0" xfId="1" applyFont="1" applyAlignment="1"/>
    <xf numFmtId="43" fontId="0" fillId="0" borderId="0" xfId="1" applyFont="1"/>
    <xf numFmtId="9" fontId="0" fillId="20" borderId="0" xfId="3" applyFont="1" applyFill="1" applyAlignment="1">
      <alignment horizontal="center" vertical="center"/>
    </xf>
    <xf numFmtId="9" fontId="3" fillId="21" borderId="0" xfId="3" applyFont="1" applyFill="1" applyAlignment="1">
      <alignment horizontal="center" vertical="center"/>
    </xf>
    <xf numFmtId="9" fontId="0" fillId="0" borderId="0" xfId="3" applyFont="1" applyAlignment="1">
      <alignment horizontal="center" vertical="center"/>
    </xf>
    <xf numFmtId="9" fontId="0" fillId="0" borderId="0" xfId="0" applyNumberFormat="1"/>
    <xf numFmtId="43" fontId="0" fillId="0" borderId="0" xfId="1" applyFont="1" applyFill="1" applyBorder="1" applyAlignment="1"/>
    <xf numFmtId="43" fontId="0" fillId="0" borderId="0" xfId="1" applyFont="1" applyFill="1" applyBorder="1"/>
    <xf numFmtId="9" fontId="0" fillId="0" borderId="0" xfId="3" applyFont="1" applyFill="1" applyBorder="1" applyAlignment="1">
      <alignment horizontal="center" vertical="center"/>
    </xf>
    <xf numFmtId="0" fontId="18" fillId="18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left" vertical="top" wrapText="1"/>
    </xf>
    <xf numFmtId="15" fontId="5" fillId="12" borderId="8" xfId="0" applyNumberFormat="1" applyFont="1" applyFill="1" applyBorder="1" applyAlignment="1">
      <alignment horizontal="left" vertical="top" wrapText="1"/>
    </xf>
    <xf numFmtId="0" fontId="5" fillId="12" borderId="4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17" fontId="5" fillId="0" borderId="8" xfId="0" applyNumberFormat="1" applyFont="1" applyBorder="1" applyAlignment="1">
      <alignment horizontal="left" vertical="top" wrapText="1"/>
    </xf>
    <xf numFmtId="15" fontId="5" fillId="0" borderId="8" xfId="0" applyNumberFormat="1" applyFont="1" applyBorder="1" applyAlignment="1">
      <alignment horizontal="left" vertical="top" wrapText="1"/>
    </xf>
    <xf numFmtId="16" fontId="5" fillId="0" borderId="8" xfId="0" applyNumberFormat="1" applyFont="1" applyBorder="1" applyAlignment="1">
      <alignment horizontal="left" vertical="top" wrapText="1"/>
    </xf>
    <xf numFmtId="16" fontId="5" fillId="12" borderId="8" xfId="0" applyNumberFormat="1" applyFont="1" applyFill="1" applyBorder="1" applyAlignment="1">
      <alignment horizontal="left" vertical="top" wrapText="1"/>
    </xf>
    <xf numFmtId="0" fontId="0" fillId="10" borderId="8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left" vertical="top" wrapText="1"/>
    </xf>
    <xf numFmtId="0" fontId="0" fillId="10" borderId="8" xfId="0" applyFill="1" applyBorder="1" applyAlignment="1">
      <alignment horizontal="center" vertical="center" wrapText="1"/>
    </xf>
    <xf numFmtId="15" fontId="5" fillId="10" borderId="8" xfId="0" applyNumberFormat="1" applyFont="1" applyFill="1" applyBorder="1" applyAlignment="1">
      <alignment horizontal="left" vertical="top" wrapText="1"/>
    </xf>
    <xf numFmtId="0" fontId="5" fillId="12" borderId="8" xfId="0" applyFont="1" applyFill="1" applyBorder="1" applyAlignment="1">
      <alignment horizontal="center" vertical="top" wrapText="1"/>
    </xf>
    <xf numFmtId="0" fontId="13" fillId="0" borderId="8" xfId="0" applyFont="1" applyBorder="1" applyAlignment="1">
      <alignment horizontal="left" vertical="top" wrapText="1"/>
    </xf>
    <xf numFmtId="15" fontId="13" fillId="0" borderId="8" xfId="0" applyNumberFormat="1" applyFont="1" applyBorder="1" applyAlignment="1">
      <alignment horizontal="left" vertical="top" wrapText="1"/>
    </xf>
    <xf numFmtId="0" fontId="13" fillId="0" borderId="44" xfId="0" applyFont="1" applyBorder="1" applyAlignment="1">
      <alignment horizontal="left" vertical="top" wrapText="1"/>
    </xf>
    <xf numFmtId="0" fontId="16" fillId="13" borderId="8" xfId="4" applyFont="1" applyFill="1" applyBorder="1" applyAlignment="1">
      <alignment horizontal="center" vertical="center" wrapText="1"/>
    </xf>
    <xf numFmtId="0" fontId="18" fillId="24" borderId="8" xfId="4" applyFont="1" applyFill="1" applyBorder="1" applyAlignment="1">
      <alignment horizontal="center" vertical="center" wrapText="1"/>
    </xf>
    <xf numFmtId="43" fontId="4" fillId="0" borderId="8" xfId="1" applyFont="1" applyBorder="1"/>
    <xf numFmtId="10" fontId="0" fillId="0" borderId="8" xfId="3" applyNumberFormat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10" fontId="4" fillId="0" borderId="8" xfId="4" applyNumberFormat="1" applyBorder="1" applyAlignment="1">
      <alignment horizontal="center" vertical="center"/>
    </xf>
    <xf numFmtId="0" fontId="25" fillId="0" borderId="17" xfId="4" applyFont="1" applyBorder="1" applyAlignment="1">
      <alignment horizontal="right" vertical="top"/>
    </xf>
    <xf numFmtId="43" fontId="4" fillId="0" borderId="17" xfId="1" applyFont="1" applyBorder="1"/>
    <xf numFmtId="9" fontId="4" fillId="0" borderId="8" xfId="4" applyNumberFormat="1" applyBorder="1" applyAlignment="1">
      <alignment horizontal="center" vertical="center"/>
    </xf>
    <xf numFmtId="0" fontId="17" fillId="25" borderId="8" xfId="4" applyFont="1" applyFill="1" applyBorder="1"/>
    <xf numFmtId="0" fontId="17" fillId="26" borderId="8" xfId="4" applyFont="1" applyFill="1" applyBorder="1"/>
    <xf numFmtId="0" fontId="17" fillId="26" borderId="18" xfId="4" applyFont="1" applyFill="1" applyBorder="1"/>
    <xf numFmtId="0" fontId="17" fillId="27" borderId="8" xfId="4" applyFont="1" applyFill="1" applyBorder="1"/>
    <xf numFmtId="0" fontId="17" fillId="28" borderId="8" xfId="4" applyFont="1" applyFill="1" applyBorder="1"/>
    <xf numFmtId="0" fontId="17" fillId="28" borderId="18" xfId="4" applyFont="1" applyFill="1" applyBorder="1"/>
    <xf numFmtId="0" fontId="17" fillId="25" borderId="18" xfId="4" applyFont="1" applyFill="1" applyBorder="1"/>
    <xf numFmtId="0" fontId="17" fillId="27" borderId="18" xfId="4" applyFont="1" applyFill="1" applyBorder="1"/>
    <xf numFmtId="0" fontId="17" fillId="29" borderId="8" xfId="4" applyFont="1" applyFill="1" applyBorder="1"/>
    <xf numFmtId="0" fontId="17" fillId="29" borderId="18" xfId="4" applyFont="1" applyFill="1" applyBorder="1"/>
    <xf numFmtId="0" fontId="17" fillId="30" borderId="8" xfId="4" applyFont="1" applyFill="1" applyBorder="1"/>
    <xf numFmtId="0" fontId="17" fillId="30" borderId="18" xfId="4" applyFont="1" applyFill="1" applyBorder="1"/>
    <xf numFmtId="0" fontId="17" fillId="31" borderId="8" xfId="4" applyFont="1" applyFill="1" applyBorder="1"/>
    <xf numFmtId="0" fontId="17" fillId="31" borderId="18" xfId="4" applyFont="1" applyFill="1" applyBorder="1"/>
    <xf numFmtId="0" fontId="17" fillId="32" borderId="8" xfId="4" applyFont="1" applyFill="1" applyBorder="1"/>
    <xf numFmtId="0" fontId="17" fillId="32" borderId="18" xfId="4" applyFont="1" applyFill="1" applyBorder="1"/>
    <xf numFmtId="0" fontId="17" fillId="33" borderId="8" xfId="4" applyFont="1" applyFill="1" applyBorder="1"/>
    <xf numFmtId="0" fontId="17" fillId="34" borderId="8" xfId="4" applyFont="1" applyFill="1" applyBorder="1"/>
    <xf numFmtId="0" fontId="17" fillId="34" borderId="18" xfId="4" applyFont="1" applyFill="1" applyBorder="1"/>
    <xf numFmtId="0" fontId="17" fillId="35" borderId="8" xfId="4" applyFont="1" applyFill="1" applyBorder="1"/>
    <xf numFmtId="0" fontId="17" fillId="35" borderId="18" xfId="4" applyFont="1" applyFill="1" applyBorder="1"/>
    <xf numFmtId="0" fontId="41" fillId="0" borderId="0" xfId="0" applyFont="1"/>
    <xf numFmtId="0" fontId="0" fillId="0" borderId="43" xfId="0" applyBorder="1" applyAlignment="1">
      <alignment horizontal="center" vertical="center" wrapText="1"/>
    </xf>
    <xf numFmtId="43" fontId="41" fillId="0" borderId="0" xfId="1" applyFont="1" applyAlignment="1"/>
    <xf numFmtId="0" fontId="11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left" vertical="center" wrapText="1"/>
    </xf>
    <xf numFmtId="0" fontId="5" fillId="0" borderId="8" xfId="4" applyFont="1" applyFill="1" applyBorder="1" applyAlignment="1">
      <alignment horizontal="center" vertical="center" wrapText="1"/>
    </xf>
    <xf numFmtId="0" fontId="11" fillId="0" borderId="8" xfId="0" applyFont="1" applyFill="1" applyBorder="1"/>
    <xf numFmtId="0" fontId="11" fillId="0" borderId="8" xfId="0" applyFont="1" applyFill="1" applyBorder="1" applyAlignment="1">
      <alignment wrapText="1"/>
    </xf>
    <xf numFmtId="0" fontId="5" fillId="0" borderId="8" xfId="0" applyFont="1" applyFill="1" applyBorder="1" applyAlignment="1">
      <alignment horizontal="left" vertical="top" wrapText="1"/>
    </xf>
    <xf numFmtId="0" fontId="0" fillId="0" borderId="36" xfId="0" applyFill="1" applyBorder="1"/>
    <xf numFmtId="0" fontId="0" fillId="0" borderId="0" xfId="0" applyFill="1"/>
    <xf numFmtId="0" fontId="17" fillId="36" borderId="8" xfId="4" applyFont="1" applyFill="1" applyBorder="1"/>
    <xf numFmtId="0" fontId="17" fillId="37" borderId="8" xfId="4" applyFont="1" applyFill="1" applyBorder="1"/>
    <xf numFmtId="0" fontId="27" fillId="19" borderId="52" xfId="0" applyFont="1" applyFill="1" applyBorder="1"/>
    <xf numFmtId="4" fontId="28" fillId="19" borderId="53" xfId="0" applyNumberFormat="1" applyFont="1" applyFill="1" applyBorder="1" applyAlignment="1">
      <alignment horizontal="center" vertical="center"/>
    </xf>
    <xf numFmtId="0" fontId="27" fillId="10" borderId="54" xfId="0" applyFont="1" applyFill="1" applyBorder="1"/>
    <xf numFmtId="0" fontId="27" fillId="19" borderId="54" xfId="0" applyFont="1" applyFill="1" applyBorder="1"/>
    <xf numFmtId="0" fontId="27" fillId="10" borderId="55" xfId="0" applyFont="1" applyFill="1" applyBorder="1"/>
    <xf numFmtId="4" fontId="28" fillId="19" borderId="56" xfId="0" applyNumberFormat="1" applyFont="1" applyFill="1" applyBorder="1" applyAlignment="1">
      <alignment horizontal="center" vertical="center"/>
    </xf>
    <xf numFmtId="0" fontId="3" fillId="17" borderId="27" xfId="0" applyFont="1" applyFill="1" applyBorder="1" applyAlignment="1">
      <alignment horizontal="center" vertical="center"/>
    </xf>
    <xf numFmtId="165" fontId="28" fillId="10" borderId="11" xfId="2" applyNumberFormat="1" applyFont="1" applyFill="1" applyBorder="1" applyAlignment="1">
      <alignment horizontal="right"/>
    </xf>
    <xf numFmtId="165" fontId="28" fillId="19" borderId="11" xfId="2" applyNumberFormat="1" applyFont="1" applyFill="1" applyBorder="1" applyAlignment="1">
      <alignment horizontal="right"/>
    </xf>
    <xf numFmtId="0" fontId="28" fillId="0" borderId="0" xfId="0" applyFont="1" applyBorder="1"/>
    <xf numFmtId="0" fontId="26" fillId="18" borderId="57" xfId="0" applyFont="1" applyFill="1" applyBorder="1" applyAlignment="1">
      <alignment horizontal="center" vertical="center" wrapText="1"/>
    </xf>
    <xf numFmtId="0" fontId="26" fillId="18" borderId="58" xfId="0" applyFont="1" applyFill="1" applyBorder="1" applyAlignment="1">
      <alignment horizontal="center" vertical="center" wrapText="1"/>
    </xf>
    <xf numFmtId="0" fontId="26" fillId="18" borderId="59" xfId="0" applyFont="1" applyFill="1" applyBorder="1" applyAlignment="1">
      <alignment horizontal="center" vertical="center" wrapText="1"/>
    </xf>
    <xf numFmtId="0" fontId="26" fillId="18" borderId="60" xfId="0" applyFont="1" applyFill="1" applyBorder="1" applyAlignment="1">
      <alignment horizontal="center" vertical="center" wrapText="1"/>
    </xf>
    <xf numFmtId="4" fontId="0" fillId="19" borderId="53" xfId="0" applyNumberFormat="1" applyFill="1" applyBorder="1" applyAlignment="1">
      <alignment horizontal="center" vertical="center"/>
    </xf>
    <xf numFmtId="165" fontId="28" fillId="19" borderId="53" xfId="2" applyNumberFormat="1" applyFont="1" applyFill="1" applyBorder="1" applyAlignment="1">
      <alignment horizontal="right"/>
    </xf>
    <xf numFmtId="165" fontId="28" fillId="19" borderId="61" xfId="2" applyNumberFormat="1" applyFont="1" applyFill="1" applyBorder="1" applyAlignment="1">
      <alignment horizontal="right"/>
    </xf>
    <xf numFmtId="165" fontId="28" fillId="19" borderId="62" xfId="2" applyNumberFormat="1" applyFont="1" applyFill="1" applyBorder="1" applyAlignment="1">
      <alignment horizontal="right"/>
    </xf>
    <xf numFmtId="165" fontId="28" fillId="10" borderId="63" xfId="2" applyNumberFormat="1" applyFont="1" applyFill="1" applyBorder="1" applyAlignment="1">
      <alignment horizontal="right"/>
    </xf>
    <xf numFmtId="165" fontId="28" fillId="19" borderId="63" xfId="2" applyNumberFormat="1" applyFont="1" applyFill="1" applyBorder="1" applyAlignment="1">
      <alignment horizontal="right"/>
    </xf>
    <xf numFmtId="165" fontId="28" fillId="10" borderId="56" xfId="2" applyNumberFormat="1" applyFont="1" applyFill="1" applyBorder="1" applyAlignment="1">
      <alignment horizontal="right"/>
    </xf>
    <xf numFmtId="165" fontId="28" fillId="10" borderId="64" xfId="2" applyNumberFormat="1" applyFont="1" applyFill="1" applyBorder="1" applyAlignment="1">
      <alignment horizontal="right"/>
    </xf>
    <xf numFmtId="165" fontId="28" fillId="10" borderId="65" xfId="2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9" fillId="0" borderId="0" xfId="0" applyFont="1" applyFill="1" applyBorder="1" applyAlignment="1">
      <alignment horizontal="center"/>
    </xf>
    <xf numFmtId="0" fontId="28" fillId="0" borderId="0" xfId="0" applyFont="1" applyFill="1" applyBorder="1"/>
    <xf numFmtId="165" fontId="28" fillId="19" borderId="8" xfId="2" applyNumberFormat="1" applyFont="1" applyFill="1" applyBorder="1" applyAlignment="1">
      <alignment horizontal="right"/>
    </xf>
    <xf numFmtId="165" fontId="28" fillId="10" borderId="8" xfId="2" applyNumberFormat="1" applyFont="1" applyFill="1" applyBorder="1" applyAlignment="1">
      <alignment horizontal="right"/>
    </xf>
    <xf numFmtId="165" fontId="28" fillId="19" borderId="66" xfId="2" applyNumberFormat="1" applyFont="1" applyFill="1" applyBorder="1" applyAlignment="1">
      <alignment horizontal="right"/>
    </xf>
    <xf numFmtId="165" fontId="28" fillId="10" borderId="13" xfId="2" applyNumberFormat="1" applyFont="1" applyFill="1" applyBorder="1" applyAlignment="1">
      <alignment horizontal="right"/>
    </xf>
    <xf numFmtId="165" fontId="28" fillId="19" borderId="13" xfId="2" applyNumberFormat="1" applyFont="1" applyFill="1" applyBorder="1" applyAlignment="1">
      <alignment horizontal="right"/>
    </xf>
    <xf numFmtId="165" fontId="28" fillId="10" borderId="67" xfId="2" applyNumberFormat="1" applyFont="1" applyFill="1" applyBorder="1" applyAlignment="1">
      <alignment horizontal="right"/>
    </xf>
    <xf numFmtId="0" fontId="26" fillId="18" borderId="68" xfId="0" applyFont="1" applyFill="1" applyBorder="1" applyAlignment="1">
      <alignment horizontal="center" vertical="center" wrapText="1"/>
    </xf>
    <xf numFmtId="0" fontId="26" fillId="18" borderId="69" xfId="0" applyFont="1" applyFill="1" applyBorder="1" applyAlignment="1">
      <alignment horizontal="center" vertical="center" wrapText="1"/>
    </xf>
    <xf numFmtId="165" fontId="28" fillId="19" borderId="70" xfId="2" applyNumberFormat="1" applyFont="1" applyFill="1" applyBorder="1" applyAlignment="1">
      <alignment horizontal="right"/>
    </xf>
    <xf numFmtId="165" fontId="28" fillId="10" borderId="71" xfId="2" applyNumberFormat="1" applyFont="1" applyFill="1" applyBorder="1" applyAlignment="1">
      <alignment horizontal="right"/>
    </xf>
    <xf numFmtId="0" fontId="12" fillId="0" borderId="0" xfId="0" applyFont="1" applyAlignment="1">
      <alignment horizontal="left" vertical="center" wrapText="1"/>
    </xf>
    <xf numFmtId="0" fontId="14" fillId="1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2" borderId="0" xfId="4" applyFont="1" applyFill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6" fillId="13" borderId="18" xfId="4" applyFont="1" applyFill="1" applyBorder="1" applyAlignment="1">
      <alignment horizontal="center" vertical="center" wrapText="1"/>
    </xf>
    <xf numFmtId="0" fontId="16" fillId="13" borderId="19" xfId="4" applyFont="1" applyFill="1" applyBorder="1" applyAlignment="1">
      <alignment horizontal="center" vertical="center" wrapText="1"/>
    </xf>
    <xf numFmtId="0" fontId="18" fillId="0" borderId="0" xfId="4" applyFont="1" applyAlignment="1">
      <alignment horizontal="center"/>
    </xf>
    <xf numFmtId="0" fontId="16" fillId="0" borderId="0" xfId="4" applyFont="1" applyAlignment="1">
      <alignment horizontal="center"/>
    </xf>
    <xf numFmtId="0" fontId="29" fillId="18" borderId="13" xfId="0" applyFont="1" applyFill="1" applyBorder="1" applyAlignment="1">
      <alignment horizontal="center"/>
    </xf>
    <xf numFmtId="0" fontId="29" fillId="18" borderId="14" xfId="0" applyFont="1" applyFill="1" applyBorder="1" applyAlignment="1">
      <alignment horizontal="center"/>
    </xf>
    <xf numFmtId="0" fontId="29" fillId="18" borderId="11" xfId="0" applyFont="1" applyFill="1" applyBorder="1" applyAlignment="1">
      <alignment horizontal="center"/>
    </xf>
    <xf numFmtId="0" fontId="2" fillId="16" borderId="24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2" fillId="16" borderId="25" xfId="0" applyFont="1" applyFill="1" applyBorder="1" applyAlignment="1">
      <alignment horizontal="center" vertical="center"/>
    </xf>
    <xf numFmtId="0" fontId="3" fillId="17" borderId="24" xfId="0" applyFont="1" applyFill="1" applyBorder="1" applyAlignment="1">
      <alignment horizontal="center" vertical="center"/>
    </xf>
    <xf numFmtId="0" fontId="3" fillId="17" borderId="9" xfId="0" applyFont="1" applyFill="1" applyBorder="1" applyAlignment="1">
      <alignment horizontal="center" vertical="center"/>
    </xf>
    <xf numFmtId="0" fontId="3" fillId="17" borderId="26" xfId="0" applyFont="1" applyFill="1" applyBorder="1" applyAlignment="1">
      <alignment horizontal="center" vertical="center"/>
    </xf>
    <xf numFmtId="0" fontId="3" fillId="17" borderId="27" xfId="0" applyFont="1" applyFill="1" applyBorder="1" applyAlignment="1">
      <alignment horizontal="center" vertical="center"/>
    </xf>
    <xf numFmtId="0" fontId="3" fillId="17" borderId="25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/>
    </xf>
    <xf numFmtId="0" fontId="3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3" borderId="45" xfId="0" applyFill="1" applyBorder="1" applyAlignment="1">
      <alignment horizontal="center" vertical="center"/>
    </xf>
    <xf numFmtId="0" fontId="0" fillId="23" borderId="40" xfId="0" applyFill="1" applyBorder="1" applyAlignment="1">
      <alignment horizontal="center" vertical="center"/>
    </xf>
    <xf numFmtId="0" fontId="0" fillId="23" borderId="39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0" fillId="23" borderId="45" xfId="0" applyFill="1" applyBorder="1" applyAlignment="1">
      <alignment horizontal="center"/>
    </xf>
    <xf numFmtId="0" fontId="0" fillId="23" borderId="40" xfId="0" applyFill="1" applyBorder="1" applyAlignment="1">
      <alignment horizontal="center"/>
    </xf>
    <xf numFmtId="0" fontId="0" fillId="23" borderId="39" xfId="0" applyFill="1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23" borderId="45" xfId="0" applyFill="1" applyBorder="1" applyAlignment="1">
      <alignment horizontal="center" vertical="center" wrapText="1"/>
    </xf>
    <xf numFmtId="0" fontId="0" fillId="23" borderId="40" xfId="0" applyFill="1" applyBorder="1" applyAlignment="1">
      <alignment horizontal="center" vertical="center" wrapText="1"/>
    </xf>
    <xf numFmtId="0" fontId="0" fillId="23" borderId="39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top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8" fillId="16" borderId="8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39" fillId="22" borderId="18" xfId="0" applyFont="1" applyFill="1" applyBorder="1" applyAlignment="1">
      <alignment horizontal="center"/>
    </xf>
    <xf numFmtId="0" fontId="39" fillId="22" borderId="40" xfId="0" applyFont="1" applyFill="1" applyBorder="1" applyAlignment="1">
      <alignment horizontal="center"/>
    </xf>
    <xf numFmtId="0" fontId="39" fillId="22" borderId="19" xfId="0" applyFont="1" applyFill="1" applyBorder="1" applyAlignment="1">
      <alignment horizontal="center"/>
    </xf>
    <xf numFmtId="0" fontId="18" fillId="9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17" fontId="5" fillId="0" borderId="8" xfId="0" applyNumberFormat="1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left" vertical="top" wrapText="1"/>
    </xf>
  </cellXfs>
  <cellStyles count="7">
    <cellStyle name="Hyperlink" xfId="6"/>
    <cellStyle name="Millares" xfId="1" builtinId="3"/>
    <cellStyle name="Moneda" xfId="2" builtinId="4"/>
    <cellStyle name="Normal" xfId="0" builtinId="0"/>
    <cellStyle name="Normal 2" xfId="4"/>
    <cellStyle name="Normal 3" xfId="5"/>
    <cellStyle name="Porcentaje" xfId="3" builtinId="5"/>
  </cellStyles>
  <dxfs count="146">
    <dxf>
      <numFmt numFmtId="166" formatCode="0.0"/>
    </dxf>
    <dxf>
      <numFmt numFmtId="2" formatCode="0.00"/>
    </dxf>
    <dxf>
      <numFmt numFmtId="35" formatCode="_-* #,##0.00_-;\-* #,##0.00_-;_-* &quot;-&quot;??_-;_-@_-"/>
    </dxf>
    <dxf>
      <numFmt numFmtId="1" formatCode="0"/>
    </dxf>
    <dxf>
      <numFmt numFmtId="166" formatCode="0.0"/>
    </dxf>
    <dxf>
      <numFmt numFmtId="35" formatCode="_-* #,##0.00_-;\-* #,##0.00_-;_-* &quot;-&quot;??_-;_-@_-"/>
    </dxf>
    <dxf>
      <numFmt numFmtId="166" formatCode="0.0"/>
    </dxf>
    <dxf>
      <numFmt numFmtId="2" formatCode="0.00"/>
    </dxf>
    <dxf>
      <numFmt numFmtId="35" formatCode="_-* #,##0.00_-;\-* #,##0.00_-;_-* &quot;-&quot;??_-;_-@_-"/>
    </dxf>
    <dxf>
      <numFmt numFmtId="1" formatCode="0"/>
    </dxf>
    <dxf>
      <numFmt numFmtId="166" formatCode="0.0"/>
    </dxf>
    <dxf>
      <numFmt numFmtId="35" formatCode="_-* #,##0.00_-;\-* #,##0.00_-;_-* &quot;-&quot;??_-;_-@_-"/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fgColor auto="1"/>
          <bgColor auto="1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fgColor auto="1"/>
          <bgColor auto="1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fgColor auto="1"/>
          <bgColor auto="1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fgColor auto="1"/>
          <bgColor auto="1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fgColor auto="1"/>
          <bgColor auto="1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fgColor auto="1"/>
          <bgColor auto="1"/>
        </patternFill>
      </fill>
    </dxf>
    <dxf>
      <fill>
        <patternFill>
          <bgColor theme="9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auto="1"/>
          <bgColor auto="1"/>
        </patternFill>
      </fill>
    </dxf>
    <dxf>
      <numFmt numFmtId="13" formatCode="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center" vertical="center" textRotation="0" wrapText="0" indent="0" justifyLastLine="0" shrinkToFit="0" readingOrder="0"/>
    </dxf>
    <dxf>
      <numFmt numFmtId="13" formatCode="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center" vertical="center" textRotation="0" wrapText="0" indent="0" justifyLastLine="0" shrinkToFit="0" readingOrder="0"/>
    </dxf>
    <dxf>
      <numFmt numFmtId="13" formatCode="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center" vertical="center" textRotation="0" wrapText="0" indent="0" justifyLastLine="0" shrinkToFit="0" readingOrder="0"/>
    </dxf>
    <dxf>
      <numFmt numFmtId="13" formatCode="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center" vertical="center" textRotation="0" wrapText="0" indent="0" justifyLastLine="0" shrinkToFit="0" readingOrder="0"/>
    </dxf>
    <dxf>
      <numFmt numFmtId="13" formatCode="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center" vertical="center" textRotation="0" wrapText="0" indent="0" justifyLastLine="0" shrinkToFit="0" readingOrder="0"/>
    </dxf>
    <dxf>
      <numFmt numFmtId="13" formatCode="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13" formatCode="0%"/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  <alignment horizontal="general" vertical="bottom" textRotation="0" wrapText="0" indent="0" justifyLastLine="0" shrinkToFit="0" readingOrder="0"/>
    </dxf>
    <dxf>
      <numFmt numFmtId="35" formatCode="_-* #,##0.00_-;\-* #,##0.00_-;_-* &quot;-&quot;??_-;_-@_-"/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35" formatCode="_-* #,##0.00_-;\-* #,##0.00_-;_-* &quot;-&quot;??_-;_-@_-"/>
    </dxf>
    <dxf>
      <numFmt numFmtId="166" formatCode="0.0"/>
    </dxf>
    <dxf>
      <numFmt numFmtId="1" formatCode="0"/>
    </dxf>
    <dxf>
      <numFmt numFmtId="35" formatCode="_-* #,##0.00_-;\-* #,##0.00_-;_-* &quot;-&quot;??_-;_-@_-"/>
    </dxf>
    <dxf>
      <numFmt numFmtId="2" formatCode="0.00"/>
    </dxf>
    <dxf>
      <numFmt numFmtId="166" formatCode="0.0"/>
    </dxf>
  </dxfs>
  <tableStyles count="0" defaultTableStyle="TableStyleMedium2" defaultPivotStyle="PivotStyleLight16"/>
  <colors>
    <mruColors>
      <color rgb="FFFF99CC"/>
      <color rgb="FFCC99FF"/>
      <color rgb="FFCCFF33"/>
      <color rgb="FFFF9999"/>
      <color rgb="FFFF9933"/>
      <color rgb="FF33CC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0643476874674445E-2"/>
          <c:y val="0.12851076807791842"/>
          <c:w val="0.8833402641739726"/>
          <c:h val="0.53029384705514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'CONSUMO POR EDIFICIO '!$C$2</c:f>
              <c:strCache>
                <c:ptCount val="1"/>
                <c:pt idx="0">
                  <c:v>CONSUMO KW/MES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093-4DB7-85F4-EFE573836DD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093-4DB7-85F4-EFE573836DD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093-4DB7-85F4-EFE573836DD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093-4DB7-85F4-EFE573836DD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093-4DB7-85F4-EFE573836DD2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093-4DB7-85F4-EFE573836DD2}"/>
              </c:ext>
            </c:extLst>
          </c:dPt>
          <c:dPt>
            <c:idx val="6"/>
            <c:invertIfNegative val="0"/>
            <c:bubble3D val="0"/>
            <c:spPr>
              <a:solidFill>
                <a:srgbClr val="FF99CC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093-4DB7-85F4-EFE573836DD2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093-4DB7-85F4-EFE573836DD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093-4DB7-85F4-EFE573836DD2}"/>
              </c:ext>
            </c:extLst>
          </c:dPt>
          <c:dPt>
            <c:idx val="9"/>
            <c:invertIfNegative val="0"/>
            <c:bubble3D val="0"/>
            <c:spPr>
              <a:solidFill>
                <a:srgbClr val="FF9999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093-4DB7-85F4-EFE573836DD2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33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A093-4DB7-85F4-EFE573836DD2}"/>
              </c:ext>
            </c:extLst>
          </c:dPt>
          <c:dLbls>
            <c:dLbl>
              <c:idx val="0"/>
              <c:layout>
                <c:manualLayout>
                  <c:x val="-1.083037802412315E-17"/>
                  <c:y val="-2.2808266290400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093-4DB7-85F4-EFE573836D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'CONSUMO POR EDIFICIO '!$B$3:$B$13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'!$C$3:$C$13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A093-4DB7-85F4-EFE573836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16956336"/>
        <c:axId val="-816966672"/>
      </c:barChart>
      <c:catAx>
        <c:axId val="-816956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816966672"/>
        <c:crosses val="autoZero"/>
        <c:auto val="1"/>
        <c:lblAlgn val="ctr"/>
        <c:lblOffset val="100"/>
        <c:noMultiLvlLbl val="0"/>
      </c:catAx>
      <c:valAx>
        <c:axId val="-816966672"/>
        <c:scaling>
          <c:orientation val="minMax"/>
        </c:scaling>
        <c:delete val="1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crossAx val="-816956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'CONSUMO POR EDIFICIO '!$K$34</c:f>
              <c:strCache>
                <c:ptCount val="1"/>
                <c:pt idx="0">
                  <c:v>CONSUMO KW/MES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6D3-429F-BCB4-69B64E2DDE6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6D3-429F-BCB4-69B64E2DDE6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C1B-4EC3-AA87-B302CBE08B5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6D3-429F-BCB4-69B64E2DDE6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1B-4EC3-AA87-B302CBE08B53}"/>
              </c:ext>
            </c:extLst>
          </c:dPt>
          <c:dPt>
            <c:idx val="9"/>
            <c:invertIfNegative val="0"/>
            <c:bubble3D val="0"/>
            <c:spPr>
              <a:solidFill>
                <a:srgbClr val="FF9999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6D3-429F-BCB4-69B64E2DDE6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33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6D3-429F-BCB4-69B64E2DDE6D}"/>
              </c:ext>
            </c:extLst>
          </c:dPt>
          <c:cat>
            <c:strRef>
              <c:f>'CONSUMO POR EDIFICIO '!$J$35:$J$45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'!$K$35:$K$45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6D3-429F-BCB4-69B64E2DD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1825344"/>
        <c:axId val="-721824256"/>
      </c:barChart>
      <c:catAx>
        <c:axId val="-721825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1824256"/>
        <c:crosses val="autoZero"/>
        <c:auto val="1"/>
        <c:lblAlgn val="ctr"/>
        <c:lblOffset val="100"/>
        <c:noMultiLvlLbl val="0"/>
      </c:catAx>
      <c:valAx>
        <c:axId val="-721824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21825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'CONSUMO POR EDIFICIO '!$K$49</c:f>
              <c:strCache>
                <c:ptCount val="1"/>
                <c:pt idx="0">
                  <c:v>CONSUMO KW/MES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A1C-426E-BFD9-0E3651D4CC8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A1C-426E-BFD9-0E3651D4CC8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A1C-426E-BFD9-0E3651D4CC8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6C4-432F-8057-233F3607224A}"/>
              </c:ext>
            </c:extLst>
          </c:dPt>
          <c:cat>
            <c:strRef>
              <c:f>'CONSUMO POR EDIFICIO '!$J$50:$J$60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'!$K$50:$K$60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A1C-426E-BFD9-0E3651D4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1641760"/>
        <c:axId val="-721642848"/>
      </c:barChart>
      <c:catAx>
        <c:axId val="-721641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1642848"/>
        <c:crosses val="autoZero"/>
        <c:auto val="1"/>
        <c:lblAlgn val="ctr"/>
        <c:lblOffset val="100"/>
        <c:noMultiLvlLbl val="0"/>
      </c:catAx>
      <c:valAx>
        <c:axId val="-721642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21641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'CONSUMO POR EDIFICIO '!$K$64</c:f>
              <c:strCache>
                <c:ptCount val="1"/>
                <c:pt idx="0">
                  <c:v>CONSUMO KW/MES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1A-4327-B305-899405A5D9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11A-4327-B305-899405A5D977}"/>
              </c:ext>
            </c:extLst>
          </c:dPt>
          <c:dPt>
            <c:idx val="4"/>
            <c:invertIfNegative val="0"/>
            <c:bubble3D val="0"/>
            <c:spPr>
              <a:solidFill>
                <a:srgbClr val="FFCC99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11A-4327-B305-899405A5D977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11A-4327-B305-899405A5D977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33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1363-4133-8F78-A0BB2AA75AA3}"/>
              </c:ext>
            </c:extLst>
          </c:dPt>
          <c:cat>
            <c:strRef>
              <c:f>'CONSUMO POR EDIFICIO '!$J$65:$J$75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'!$K$65:$K$75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11A-4327-B305-899405A5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1639584"/>
        <c:axId val="-721640672"/>
      </c:barChart>
      <c:catAx>
        <c:axId val="-721639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1640672"/>
        <c:crosses val="autoZero"/>
        <c:auto val="1"/>
        <c:lblAlgn val="ctr"/>
        <c:lblOffset val="100"/>
        <c:noMultiLvlLbl val="0"/>
      </c:catAx>
      <c:valAx>
        <c:axId val="-721640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21639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'CONSUMO POR EDIFICIO '!$K$79</c:f>
              <c:strCache>
                <c:ptCount val="1"/>
                <c:pt idx="0">
                  <c:v>CONSUMO KW/MES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E9A-4D22-9616-CB01E6B548E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E9A-4D22-9616-CB01E6B548E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5C7E-4ED1-969B-9ED914D5B34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E9A-4D22-9616-CB01E6B548E7}"/>
              </c:ext>
            </c:extLst>
          </c:dPt>
          <c:dPt>
            <c:idx val="4"/>
            <c:invertIfNegative val="0"/>
            <c:bubble3D val="0"/>
            <c:spPr>
              <a:solidFill>
                <a:srgbClr val="996633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E9A-4D22-9616-CB01E6B548E7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E9A-4D22-9616-CB01E6B548E7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C7E-4ED1-969B-9ED914D5B344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33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E9A-4D22-9616-CB01E6B548E7}"/>
              </c:ext>
            </c:extLst>
          </c:dPt>
          <c:cat>
            <c:strRef>
              <c:f>'CONSUMO POR EDIFICIO '!$J$80:$J$90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'!$K$80:$K$90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E9A-4D22-9616-CB01E6B54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1637408"/>
        <c:axId val="-721651008"/>
      </c:barChart>
      <c:catAx>
        <c:axId val="-72163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1651008"/>
        <c:crosses val="autoZero"/>
        <c:auto val="1"/>
        <c:lblAlgn val="ctr"/>
        <c:lblOffset val="100"/>
        <c:noMultiLvlLbl val="0"/>
      </c:catAx>
      <c:valAx>
        <c:axId val="-721651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21637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'CONSUMO POR EDIFICIO '!$K$94</c:f>
              <c:strCache>
                <c:ptCount val="1"/>
                <c:pt idx="0">
                  <c:v>CONSUMO KW/MES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61A-46D1-BED1-0026A90DB78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1A-46D1-BED1-0026A90DB78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0DC-4B65-9DAD-695FFF7DE02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1A-46D1-BED1-0026A90DB78A}"/>
              </c:ext>
            </c:extLst>
          </c:dPt>
          <c:dPt>
            <c:idx val="9"/>
            <c:invertIfNegative val="0"/>
            <c:bubble3D val="0"/>
            <c:spPr>
              <a:solidFill>
                <a:srgbClr val="FF9999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61A-46D1-BED1-0026A90DB78A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33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61A-46D1-BED1-0026A90DB78A}"/>
              </c:ext>
            </c:extLst>
          </c:dPt>
          <c:cat>
            <c:strRef>
              <c:f>'CONSUMO POR EDIFICIO '!$J$95:$J$105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'!$K$95:$K$105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61A-46D1-BED1-0026A90DB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1651552"/>
        <c:axId val="-721648832"/>
      </c:barChart>
      <c:catAx>
        <c:axId val="-72165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1648832"/>
        <c:crosses val="autoZero"/>
        <c:auto val="1"/>
        <c:lblAlgn val="ctr"/>
        <c:lblOffset val="100"/>
        <c:noMultiLvlLbl val="0"/>
      </c:catAx>
      <c:valAx>
        <c:axId val="-721648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21651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CONSUMO KW/MES</a:t>
            </a:r>
            <a:endParaRPr lang="en-US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9.4739501312335953E-2"/>
          <c:y val="0.19432888597258677"/>
          <c:w val="0.90420297462817145"/>
          <c:h val="0.409473242927967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7A7-41F3-8F03-D5B5A565D3A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7A7-41F3-8F03-D5B5A565D3A5}"/>
              </c:ext>
            </c:extLst>
          </c:dPt>
          <c:cat>
            <c:strRef>
              <c:f>'CONSUMO POR EDIFICIO '!$J$111:$J$121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'!$K$111:$K$121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A7-41F3-8F03-D5B5A565D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21643936"/>
        <c:axId val="-721636864"/>
      </c:barChart>
      <c:catAx>
        <c:axId val="-72164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1636864"/>
        <c:crosses val="autoZero"/>
        <c:auto val="1"/>
        <c:lblAlgn val="ctr"/>
        <c:lblOffset val="100"/>
        <c:noMultiLvlLbl val="0"/>
      </c:catAx>
      <c:valAx>
        <c:axId val="-7216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164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'CONSUMO TOTAL X EDIFICIO'!$D$1</c:f>
              <c:strCache>
                <c:ptCount val="1"/>
                <c:pt idx="0">
                  <c:v>CONSUMO KW/MES</c:v>
                </c:pt>
              </c:strCache>
            </c:strRef>
          </c:tx>
          <c:spPr>
            <a:ln w="28575" cap="rnd">
              <a:solidFill>
                <a:srgbClr val="FF999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rgbClr val="FF9999"/>
                </a:solidFill>
              </a:ln>
              <a:effectLst/>
            </c:spPr>
          </c:marker>
          <c:cat>
            <c:numRef>
              <c:f>'CONSUMO TOTAL X EDIFICIO'!$C$2:$C$10</c:f>
              <c:numCache>
                <c:formatCode>General</c:formatCode>
                <c:ptCount val="9"/>
              </c:numCache>
            </c:numRef>
          </c:cat>
          <c:val>
            <c:numRef>
              <c:f>'CONSUMO TOTAL X EDIFICIO'!$D$2:$D$10</c:f>
              <c:numCache>
                <c:formatCode>_(* #,##0.00_);_(* \(#,##0.00\);_(*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B8-4BBE-A16A-C2192FAE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21647200"/>
        <c:axId val="-721648288"/>
      </c:lineChart>
      <c:catAx>
        <c:axId val="-7216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1648288"/>
        <c:crosses val="autoZero"/>
        <c:auto val="1"/>
        <c:lblAlgn val="ctr"/>
        <c:lblOffset val="100"/>
        <c:noMultiLvlLbl val="0"/>
      </c:catAx>
      <c:valAx>
        <c:axId val="-72164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164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 USO DE LA ENERGIA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'CONSUMO TOTAL X EDIFICIO'!$E$1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1EF-4D87-A7F8-CC067A704AA3}"/>
              </c:ext>
            </c:extLst>
          </c:dPt>
          <c:dPt>
            <c:idx val="1"/>
            <c:bubble3D val="0"/>
            <c:spPr>
              <a:solidFill>
                <a:srgbClr val="CCFF3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1EF-4D87-A7F8-CC067A704AA3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1EF-4D87-A7F8-CC067A704AA3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1EF-4D87-A7F8-CC067A704AA3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1EF-4D87-A7F8-CC067A704AA3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1EF-4D87-A7F8-CC067A704AA3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1EF-4D87-A7F8-CC067A704AA3}"/>
              </c:ext>
            </c:extLst>
          </c:dPt>
          <c:dPt>
            <c:idx val="7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1EF-4D87-A7F8-CC067A704AA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1EF-4D87-A7F8-CC067A704AA3}"/>
              </c:ext>
            </c:extLst>
          </c:dPt>
          <c:dLbls>
            <c:dLbl>
              <c:idx val="7"/>
              <c:layout>
                <c:manualLayout>
                  <c:x val="1.0733577867338291E-2"/>
                  <c:y val="-9.846703496180667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B1EF-4D87-A7F8-CC067A704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9.2002384623969015E-3"/>
                  <c:y val="5.438529474419153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B1EF-4D87-A7F8-CC067A704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'CONSUMO TOTAL X EDIFICIO'!$C$2:$C$10</c:f>
              <c:numCache>
                <c:formatCode>General</c:formatCode>
                <c:ptCount val="9"/>
              </c:numCache>
            </c:numRef>
          </c:cat>
          <c:val>
            <c:numRef>
              <c:f>'CONSUMO TOTAL X EDIFICIO'!$E$2:$E$10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B1EF-4D87-A7F8-CC067A704A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/>
      <c:overlay val="0"/>
      <c:spPr>
        <a:solidFill>
          <a:srgbClr val="FFFFFF"/>
        </a:solidFill>
        <a:ln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PARETO_SGEN_ITSRV!$D$1</c:f>
              <c:strCache>
                <c:ptCount val="1"/>
                <c:pt idx="0">
                  <c:v>CONSUMO KW/MES</c:v>
                </c:pt>
              </c:strCache>
            </c:strRef>
          </c:tx>
          <c:spPr>
            <a:ln w="28575" cap="rnd">
              <a:solidFill>
                <a:srgbClr val="FF999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rgbClr val="FF9999"/>
                </a:solidFill>
              </a:ln>
              <a:effectLst/>
            </c:spPr>
          </c:marker>
          <c:cat>
            <c:strRef>
              <c:f>PARETO_SGEN_ITSRV!$C$2:$C$12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PARETO_SGEN_ITSRV!$D$2:$D$12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B8-4BBE-A16A-C2192FAE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21645024"/>
        <c:axId val="-721644480"/>
      </c:lineChart>
      <c:catAx>
        <c:axId val="-7216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1644480"/>
        <c:crosses val="autoZero"/>
        <c:auto val="1"/>
        <c:lblAlgn val="ctr"/>
        <c:lblOffset val="100"/>
        <c:noMultiLvlLbl val="0"/>
      </c:catAx>
      <c:valAx>
        <c:axId val="-72164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164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 USO DE LA ENERGIA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PARETO_SGEN_ITSRV!$E$1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1EF-4D87-A7F8-CC067A704AA3}"/>
              </c:ext>
            </c:extLst>
          </c:dPt>
          <c:dPt>
            <c:idx val="1"/>
            <c:bubble3D val="0"/>
            <c:spPr>
              <a:solidFill>
                <a:srgbClr val="CCFF3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1EF-4D87-A7F8-CC067A704AA3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1EF-4D87-A7F8-CC067A704AA3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1EF-4D87-A7F8-CC067A704AA3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1EF-4D87-A7F8-CC067A704AA3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1EF-4D87-A7F8-CC067A704AA3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1EF-4D87-A7F8-CC067A704AA3}"/>
              </c:ext>
            </c:extLst>
          </c:dPt>
          <c:dPt>
            <c:idx val="7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1EF-4D87-A7F8-CC067A704AA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1EF-4D87-A7F8-CC067A704AA3}"/>
              </c:ext>
            </c:extLst>
          </c:dPt>
          <c:dPt>
            <c:idx val="9"/>
            <c:bubble3D val="0"/>
            <c:spPr>
              <a:solidFill>
                <a:srgbClr val="FF993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1EF-4D87-A7F8-CC067A704AA3}"/>
              </c:ext>
            </c:extLst>
          </c:dPt>
          <c:dPt>
            <c:idx val="10"/>
            <c:bubble3D val="0"/>
            <c:spPr>
              <a:solidFill>
                <a:srgbClr val="33CCCC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1EF-4D87-A7F8-CC067A704AA3}"/>
              </c:ext>
            </c:extLst>
          </c:dPt>
          <c:dLbls>
            <c:dLbl>
              <c:idx val="7"/>
              <c:layout>
                <c:manualLayout>
                  <c:x val="1.0733577867338291E-2"/>
                  <c:y val="-9.846703496180667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B1EF-4D87-A7F8-CC067A704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9.2002096005757896E-3"/>
                  <c:y val="3.69251381106773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B1EF-4D87-A7F8-CC067A704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2266946134100846E-2"/>
                  <c:y val="-2.7078434614496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B1EF-4D87-A7F8-CC067A704A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PARETO_SGEN_ITSRV!$C$2:$C$12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PARETO_SGEN_ITSRV!$E$2:$E$12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B1EF-4D87-A7F8-CC067A704A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/>
      <c:overlay val="0"/>
      <c:spPr>
        <a:solidFill>
          <a:srgbClr val="FFFFFF"/>
        </a:solidFill>
        <a:ln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CONSUMO DE COMBUSTIBLE</a:t>
            </a:r>
          </a:p>
        </c:rich>
      </c:tx>
      <c:layout>
        <c:manualLayout>
          <c:xMode val="edge"/>
          <c:yMode val="edge"/>
          <c:x val="0.17383333333333334"/>
          <c:y val="4.629629629629629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'CONSUMO POR EDIFICIO '!$K$2</c:f>
              <c:strCache>
                <c:ptCount val="1"/>
                <c:pt idx="0">
                  <c:v>CONSUMO L/MES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FF3300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353-478C-86BC-3B1F6A75BE5C}"/>
              </c:ext>
            </c:extLst>
          </c:dPt>
          <c:cat>
            <c:strRef>
              <c:f>'CONSUMO POR EDIFICIO '!$J$3:$J$13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'!$K$3:$K$13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EA-4929-8D80-AA467746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16969936"/>
        <c:axId val="-816968848"/>
      </c:barChart>
      <c:catAx>
        <c:axId val="-81696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816968848"/>
        <c:crosses val="autoZero"/>
        <c:auto val="1"/>
        <c:lblAlgn val="ctr"/>
        <c:lblOffset val="100"/>
        <c:noMultiLvlLbl val="0"/>
      </c:catAx>
      <c:valAx>
        <c:axId val="-816968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81696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COMPARACIÓN COSTOS 2022-2023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'SGEn-Seguimient y Desempe'!$N$4:$N$15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'SGEn-Seguimient y Desempe'!$P$4:$P$15</c:f>
              <c:numCache>
                <c:formatCode>[$$-80A]#,##0.00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7A-407D-8FFF-4A0E5FBAB201}"/>
            </c:ext>
          </c:extLst>
        </c:ser>
        <c:ser>
          <c:idx val="1"/>
          <c:order val="1"/>
          <c:tx>
            <c:v>2023</c:v>
          </c:tx>
          <c:spPr>
            <a:solidFill>
              <a:srgbClr val="00FF55"/>
            </a:solidFill>
            <a:ln>
              <a:noFill/>
            </a:ln>
            <a:effectLst/>
          </c:spPr>
          <c:invertIfNegative val="0"/>
          <c:cat>
            <c:strRef>
              <c:f>'SGEn-Seguimient y Desempe'!$N$4:$N$15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'SGEn-Seguimient y Desempe'!$U$4:$U$15</c:f>
              <c:numCache>
                <c:formatCode>[$$-80A]#,##0.00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7A-407D-8FFF-4A0E5FBA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20022864"/>
        <c:axId val="-720020688"/>
      </c:barChart>
      <c:catAx>
        <c:axId val="-720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20688"/>
        <c:crosses val="autoZero"/>
        <c:auto val="1"/>
        <c:lblAlgn val="ctr"/>
        <c:lblOffset val="100"/>
        <c:noMultiLvlLbl val="0"/>
      </c:catAx>
      <c:valAx>
        <c:axId val="-72002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80A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2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'Monitoreo 9.1.1'!$F$10</c:f>
              <c:strCache>
                <c:ptCount val="1"/>
                <c:pt idx="0">
                  <c:v>LBEn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'Monitoreo 9.1.1'!$B$11:$B$22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'Monitoreo 9.1.1'!$F$11:$F$22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E8-44D5-A58A-14FCDB7702FA}"/>
            </c:ext>
          </c:extLst>
        </c:ser>
        <c:ser>
          <c:idx val="1"/>
          <c:order val="1"/>
          <c:tx>
            <c:v>Kw Real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'Monitoreo 9.1.1'!$E$11:$E$22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E8-44D5-A58A-14FCDB770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20028304"/>
        <c:axId val="-720018512"/>
      </c:lineChart>
      <c:catAx>
        <c:axId val="-72002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18512"/>
        <c:crosses val="autoZero"/>
        <c:auto val="1"/>
        <c:lblAlgn val="ctr"/>
        <c:lblOffset val="100"/>
        <c:noMultiLvlLbl val="0"/>
      </c:catAx>
      <c:valAx>
        <c:axId val="-7200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2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Variación Energia vs LBEn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'Monitoreo 9.1.1'!$H$11:$H$22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9-40E2-A0BD-96986654F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20023408"/>
        <c:axId val="-720017424"/>
      </c:barChart>
      <c:catAx>
        <c:axId val="-720023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17424"/>
        <c:crosses val="autoZero"/>
        <c:auto val="1"/>
        <c:lblAlgn val="ctr"/>
        <c:lblOffset val="100"/>
        <c:noMultiLvlLbl val="0"/>
      </c:catAx>
      <c:valAx>
        <c:axId val="-7200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percentStacked"/>
        <c:varyColors val="0"/>
        <c:ser>
          <c:idx val="0"/>
          <c:order val="0"/>
          <c:tx>
            <c:strRef>
              <c:f>'Monitoreo 9.1.1'!$F$90</c:f>
              <c:strCache>
                <c:ptCount val="1"/>
                <c:pt idx="0">
                  <c:v>Litros utilizados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'Monitoreo 9.1.1'!$B$91:$B$102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'Monitoreo 9.1.1'!$F$91:$F$102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34-4FBB-9627-33CCED2DAF75}"/>
            </c:ext>
          </c:extLst>
        </c:ser>
        <c:ser>
          <c:idx val="1"/>
          <c:order val="1"/>
          <c:tx>
            <c:strRef>
              <c:f>'Monitoreo 9.1.1'!$H$90</c:f>
              <c:strCache>
                <c:ptCount val="1"/>
                <c:pt idx="0">
                  <c:v>LBEN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'Monitoreo 9.1.1'!$B$91:$B$102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'Monitoreo 9.1.1'!$H$91:$H$102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34-4FBB-9627-33CCED2D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20027760"/>
        <c:axId val="-720027216"/>
      </c:lineChart>
      <c:catAx>
        <c:axId val="-72002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27216"/>
        <c:crosses val="autoZero"/>
        <c:auto val="1"/>
        <c:lblAlgn val="ctr"/>
        <c:lblOffset val="100"/>
        <c:noMultiLvlLbl val="0"/>
      </c:catAx>
      <c:valAx>
        <c:axId val="-7200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2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percentStacked"/>
        <c:varyColors val="0"/>
        <c:ser>
          <c:idx val="0"/>
          <c:order val="0"/>
          <c:tx>
            <c:strRef>
              <c:f>'Monitoreo 9.1.1'!$F$64</c:f>
              <c:strCache>
                <c:ptCount val="1"/>
                <c:pt idx="0">
                  <c:v>Litros utilizados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'Monitoreo 9.1.1'!$B$65:$B$76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'Monitoreo 9.1.1'!$F$65:$F$76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51-468D-8829-84B3D76DFCB1}"/>
            </c:ext>
          </c:extLst>
        </c:ser>
        <c:ser>
          <c:idx val="1"/>
          <c:order val="1"/>
          <c:tx>
            <c:strRef>
              <c:f>'Monitoreo 9.1.1'!$H$64</c:f>
              <c:strCache>
                <c:ptCount val="1"/>
                <c:pt idx="0">
                  <c:v>LBEN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'Monitoreo 9.1.1'!$B$65:$B$76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'Monitoreo 9.1.1'!$H$65:$H$76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51-468D-8829-84B3D76DF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20029936"/>
        <c:axId val="-720025584"/>
      </c:lineChart>
      <c:catAx>
        <c:axId val="-72002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25584"/>
        <c:crosses val="autoZero"/>
        <c:auto val="1"/>
        <c:lblAlgn val="ctr"/>
        <c:lblOffset val="100"/>
        <c:noMultiLvlLbl val="0"/>
      </c:catAx>
      <c:valAx>
        <c:axId val="-72002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2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percentStacked"/>
        <c:varyColors val="0"/>
        <c:ser>
          <c:idx val="0"/>
          <c:order val="0"/>
          <c:tx>
            <c:strRef>
              <c:f>'Monitoreo 9.1.1'!$F$116</c:f>
              <c:strCache>
                <c:ptCount val="1"/>
                <c:pt idx="0">
                  <c:v>Litros utilizados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'Monitoreo 9.1.1'!$B$117:$B$128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'Monitoreo 9.1.1'!$F$117:$F$128</c:f>
              <c:numCache>
                <c:formatCode>_(* #,##0.00_);_(* \(#,##0.00\);_(* "-"??_);_(@_)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2F-4C32-82BF-F4FD442CEB73}"/>
            </c:ext>
          </c:extLst>
        </c:ser>
        <c:ser>
          <c:idx val="1"/>
          <c:order val="1"/>
          <c:tx>
            <c:strRef>
              <c:f>'Monitoreo 9.1.1'!$H$116</c:f>
              <c:strCache>
                <c:ptCount val="1"/>
                <c:pt idx="0">
                  <c:v>LBEN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'Monitoreo 9.1.1'!$B$117:$B$128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'Monitoreo 9.1.1'!$H$117:$H$128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2F-4C32-82BF-F4FD442CE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20022320"/>
        <c:axId val="-720023952"/>
      </c:lineChart>
      <c:catAx>
        <c:axId val="-72002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23952"/>
        <c:crosses val="autoZero"/>
        <c:auto val="1"/>
        <c:lblAlgn val="ctr"/>
        <c:lblOffset val="100"/>
        <c:noMultiLvlLbl val="0"/>
      </c:catAx>
      <c:valAx>
        <c:axId val="-7200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2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percentStacked"/>
        <c:varyColors val="0"/>
        <c:ser>
          <c:idx val="0"/>
          <c:order val="0"/>
          <c:tx>
            <c:strRef>
              <c:f>'Monitoreo 9.1.1'!$F$143</c:f>
              <c:strCache>
                <c:ptCount val="1"/>
                <c:pt idx="0">
                  <c:v>Litros utilizados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'Monitoreo 9.1.1'!$B$144:$B$155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'Monitoreo 9.1.1'!$F$144:$F$155</c:f>
              <c:numCache>
                <c:formatCode>_(* #,##0.00_);_(* \(#,##0.00\);_(* "-"??_);_(@_)</c:formatCode>
                <c:ptCount val="12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DE-4583-A0F2-75B053628851}"/>
            </c:ext>
          </c:extLst>
        </c:ser>
        <c:ser>
          <c:idx val="1"/>
          <c:order val="1"/>
          <c:tx>
            <c:strRef>
              <c:f>'Monitoreo 9.1.1'!$H$143</c:f>
              <c:strCache>
                <c:ptCount val="1"/>
                <c:pt idx="0">
                  <c:v>LBEN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'Monitoreo 9.1.1'!$B$144:$B$155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'Monitoreo 9.1.1'!$H$144:$H$155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DE-4583-A0F2-75B053628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20030480"/>
        <c:axId val="-718671904"/>
      </c:lineChart>
      <c:catAx>
        <c:axId val="-72003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18671904"/>
        <c:crosses val="autoZero"/>
        <c:auto val="1"/>
        <c:lblAlgn val="ctr"/>
        <c:lblOffset val="100"/>
        <c:noMultiLvlLbl val="0"/>
      </c:catAx>
      <c:valAx>
        <c:axId val="-71867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2003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percentStacked"/>
        <c:varyColors val="0"/>
        <c:ser>
          <c:idx val="0"/>
          <c:order val="0"/>
          <c:tx>
            <c:strRef>
              <c:f>'Monitoreo 9.1.1'!$F$168</c:f>
              <c:strCache>
                <c:ptCount val="1"/>
                <c:pt idx="0">
                  <c:v>Litros utilizados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'Monitoreo 9.1.1'!$B$169:$B$180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'Monitoreo 9.1.1'!$F$169:$F$180</c:f>
              <c:numCache>
                <c:formatCode>_(* #,##0.00_);_(* \(#,##0.00\);_(* "-"??_);_(@_)</c:formatCode>
                <c:ptCount val="12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61-4C26-9B1C-19EE9B81841A}"/>
            </c:ext>
          </c:extLst>
        </c:ser>
        <c:ser>
          <c:idx val="1"/>
          <c:order val="1"/>
          <c:tx>
            <c:strRef>
              <c:f>'Monitoreo 9.1.1'!$H$168</c:f>
              <c:strCache>
                <c:ptCount val="1"/>
                <c:pt idx="0">
                  <c:v>LBEN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'Monitoreo 9.1.1'!$B$169:$B$180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'Monitoreo 9.1.1'!$H$169:$H$180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61-4C26-9B1C-19EE9B818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18672448"/>
        <c:axId val="-718677888"/>
      </c:lineChart>
      <c:catAx>
        <c:axId val="-71867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18677888"/>
        <c:crosses val="autoZero"/>
        <c:auto val="1"/>
        <c:lblAlgn val="ctr"/>
        <c:lblOffset val="100"/>
        <c:noMultiLvlLbl val="0"/>
      </c:catAx>
      <c:valAx>
        <c:axId val="-71867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71867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'CONSUMO POR EDIFICIO '!$C$19</c:f>
              <c:strCache>
                <c:ptCount val="1"/>
                <c:pt idx="0">
                  <c:v>CONSUMO KW/MES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456-41B0-8521-DCF5878670C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456-41B0-8521-DCF5878670C9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8D9-4E47-8A17-21A67B086C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456-41B0-8521-DCF5878670C9}"/>
              </c:ext>
            </c:extLst>
          </c:dPt>
          <c:dPt>
            <c:idx val="4"/>
            <c:invertIfNegative val="0"/>
            <c:bubble3D val="0"/>
            <c:spPr>
              <a:solidFill>
                <a:srgbClr val="996633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456-41B0-8521-DCF5878670C9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33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456-41B0-8521-DCF5878670C9}"/>
              </c:ext>
            </c:extLst>
          </c:dPt>
          <c:dLbls>
            <c:dLbl>
              <c:idx val="0"/>
              <c:layout>
                <c:manualLayout>
                  <c:x val="9.3113521879661289E-3"/>
                  <c:y val="-3.2628082888176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456-41B0-8521-DCF5878670C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456-41B0-8521-DCF5878670C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456-41B0-8521-DCF5878670C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456-41B0-8521-DCF5878670C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456-41B0-8521-DCF5878670C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'CONSUMO POR EDIFICIO '!$B$20:$B$30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'!$C$20:$C$30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456-41B0-8521-DCF587867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16965040"/>
        <c:axId val="-941354544"/>
      </c:barChart>
      <c:catAx>
        <c:axId val="-81696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941354544"/>
        <c:crosses val="autoZero"/>
        <c:auto val="1"/>
        <c:lblAlgn val="ctr"/>
        <c:lblOffset val="100"/>
        <c:noMultiLvlLbl val="0"/>
      </c:catAx>
      <c:valAx>
        <c:axId val="-941354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816965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'CONSUMO POR EDIFICIO '!$C$34</c:f>
              <c:strCache>
                <c:ptCount val="1"/>
                <c:pt idx="0">
                  <c:v>CONSUMO KW/MES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49F-41A7-A0B1-53D5F8BD4D3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49F-41A7-A0B1-53D5F8BD4D3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49F-41A7-A0B1-53D5F8BD4D3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49F-41A7-A0B1-53D5F8BD4D3D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49F-41A7-A0B1-53D5F8BD4D3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33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49F-41A7-A0B1-53D5F8BD4D3D}"/>
              </c:ext>
            </c:extLst>
          </c:dPt>
          <c:cat>
            <c:strRef>
              <c:f>'CONSUMO POR EDIFICIO '!$B$35:$B$45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'!$C$35:$C$45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49F-41A7-A0B1-53D5F8BD4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1833504"/>
        <c:axId val="-721829152"/>
      </c:barChart>
      <c:catAx>
        <c:axId val="-721833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1829152"/>
        <c:crosses val="autoZero"/>
        <c:auto val="1"/>
        <c:lblAlgn val="ctr"/>
        <c:lblOffset val="100"/>
        <c:noMultiLvlLbl val="0"/>
      </c:catAx>
      <c:valAx>
        <c:axId val="-721829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2183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'CONSUMO POR EDIFICIO '!$C$49</c:f>
              <c:strCache>
                <c:ptCount val="1"/>
                <c:pt idx="0">
                  <c:v>CONSUMO KW/MES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93-449A-89EF-8DDED84CC2A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93-449A-89EF-8DDED84CC2A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93-449A-89EF-8DDED84CC2A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93-449A-89EF-8DDED84CC2AF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33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193-449A-89EF-8DDED84CC2AF}"/>
              </c:ext>
            </c:extLst>
          </c:dPt>
          <c:cat>
            <c:strRef>
              <c:f>'CONSUMO POR EDIFICIO '!$B$50:$B$60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'!$C$50:$C$60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193-449A-89EF-8DDED84CC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1837312"/>
        <c:axId val="-721831328"/>
      </c:barChart>
      <c:catAx>
        <c:axId val="-72183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1831328"/>
        <c:crosses val="autoZero"/>
        <c:auto val="1"/>
        <c:lblAlgn val="ctr"/>
        <c:lblOffset val="100"/>
        <c:noMultiLvlLbl val="0"/>
      </c:catAx>
      <c:valAx>
        <c:axId val="-721831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2183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096555483122304E-2"/>
          <c:y val="0.14422470970049053"/>
          <c:w val="0.89828561980475485"/>
          <c:h val="0.43818283639994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'CONSUMO POR EDIFICIO '!$C$64</c:f>
              <c:strCache>
                <c:ptCount val="1"/>
                <c:pt idx="0">
                  <c:v>CONSUMO KW/MES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D1-44E9-8CA7-C10DE599D255}"/>
              </c:ext>
            </c:extLst>
          </c:dPt>
          <c:dPt>
            <c:idx val="3"/>
            <c:invertIfNegative val="0"/>
            <c:bubble3D val="0"/>
            <c:spPr>
              <a:solidFill>
                <a:srgbClr val="CC99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D1-44E9-8CA7-C10DE599D25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3D1-44E9-8CA7-C10DE599D255}"/>
              </c:ext>
            </c:extLst>
          </c:dPt>
          <c:dPt>
            <c:idx val="9"/>
            <c:invertIfNegative val="0"/>
            <c:bubble3D val="0"/>
            <c:spPr>
              <a:solidFill>
                <a:srgbClr val="FF9999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3D1-44E9-8CA7-C10DE599D255}"/>
              </c:ext>
            </c:extLst>
          </c:dPt>
          <c:cat>
            <c:strRef>
              <c:f>'CONSUMO POR EDIFICIO '!$B$65:$B$75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'!$C$65:$C$75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D1-44E9-8CA7-C10DE599D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1824800"/>
        <c:axId val="-721834048"/>
      </c:barChart>
      <c:catAx>
        <c:axId val="-721824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1834048"/>
        <c:crosses val="autoZero"/>
        <c:auto val="1"/>
        <c:lblAlgn val="ctr"/>
        <c:lblOffset val="100"/>
        <c:noMultiLvlLbl val="0"/>
      </c:catAx>
      <c:valAx>
        <c:axId val="-721834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21824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'CONSUMO POR EDIFICIO '!$C$79</c:f>
              <c:strCache>
                <c:ptCount val="1"/>
                <c:pt idx="0">
                  <c:v>CONSUMO KW/MES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E1-4772-BD28-D2150F77389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E1-4772-BD28-D2150F77389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E1-4772-BD28-D2150F77389F}"/>
              </c:ext>
            </c:extLst>
          </c:dPt>
          <c:dPt>
            <c:idx val="6"/>
            <c:invertIfNegative val="0"/>
            <c:bubble3D val="0"/>
            <c:spPr>
              <a:solidFill>
                <a:srgbClr val="FF99CC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E1-4772-BD28-D2150F77389F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33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AE1-4772-BD28-D2150F77389F}"/>
              </c:ext>
            </c:extLst>
          </c:dPt>
          <c:cat>
            <c:strRef>
              <c:f>'CONSUMO POR EDIFICIO '!$B$80:$B$90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'!$C$80:$C$90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AE1-4772-BD28-D2150F773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1835680"/>
        <c:axId val="-721832960"/>
      </c:barChart>
      <c:catAx>
        <c:axId val="-721835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1832960"/>
        <c:crosses val="autoZero"/>
        <c:auto val="1"/>
        <c:lblAlgn val="ctr"/>
        <c:lblOffset val="100"/>
        <c:noMultiLvlLbl val="0"/>
      </c:catAx>
      <c:valAx>
        <c:axId val="-721832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21835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'CONSUMO POR EDIFICIO '!$C$94</c:f>
              <c:strCache>
                <c:ptCount val="1"/>
                <c:pt idx="0">
                  <c:v>CONSUMO KW/MES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05C-4249-A316-3AF44476386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05C-4249-A316-3AF44476386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05C-4249-A316-3AF444763865}"/>
              </c:ext>
            </c:extLst>
          </c:dPt>
          <c:dPt>
            <c:idx val="4"/>
            <c:invertIfNegative val="0"/>
            <c:bubble3D val="0"/>
            <c:spPr>
              <a:solidFill>
                <a:srgbClr val="996633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05C-4249-A316-3AF444763865}"/>
              </c:ext>
            </c:extLst>
          </c:dPt>
          <c:cat>
            <c:strRef>
              <c:f>'CONSUMO POR EDIFICIO '!$B$95:$B$105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'!$C$95:$C$105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05C-4249-A316-3AF444763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1830240"/>
        <c:axId val="-721831872"/>
      </c:barChart>
      <c:catAx>
        <c:axId val="-721830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1831872"/>
        <c:crosses val="autoZero"/>
        <c:auto val="1"/>
        <c:lblAlgn val="ctr"/>
        <c:lblOffset val="100"/>
        <c:noMultiLvlLbl val="0"/>
      </c:catAx>
      <c:valAx>
        <c:axId val="-721831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21830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'CONSUMO POR EDIFICIO '!$K$19</c:f>
              <c:strCache>
                <c:ptCount val="1"/>
                <c:pt idx="0">
                  <c:v>CONSUMO KW/MES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7-42A5-A482-B0B8F9634ED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09B-4706-878E-BB43AD0A3BF0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D17-42A5-A482-B0B8F9634ED2}"/>
              </c:ext>
            </c:extLst>
          </c:dPt>
          <c:cat>
            <c:strRef>
              <c:f>'CONSUMO POR EDIFICIO '!$J$20:$J$30</c:f>
              <c:strCache>
                <c:ptCount val="11"/>
                <c:pt idx="0">
                  <c:v>CLIMATIZACIÓN</c:v>
                </c:pt>
                <c:pt idx="1">
                  <c:v>ILUMINACIÓN</c:v>
                </c:pt>
                <c:pt idx="2">
                  <c:v>EQUIPO DE COMPUTO</c:v>
                </c:pt>
                <c:pt idx="3">
                  <c:v>EQUIPO DE TIC'S</c:v>
                </c:pt>
                <c:pt idx="4">
                  <c:v>ELECTRODOMESTICOS</c:v>
                </c:pt>
                <c:pt idx="5">
                  <c:v>EQUIPO INDUSTRIAL/ LABORATORIO</c:v>
                </c:pt>
                <c:pt idx="6">
                  <c:v>EQUIPO INDUSTRIAL/ SERVICIOS GENERALES </c:v>
                </c:pt>
                <c:pt idx="7">
                  <c:v>EQUIPO DE SEGURIDAD</c:v>
                </c:pt>
                <c:pt idx="8">
                  <c:v>TRANSPORTE</c:v>
                </c:pt>
                <c:pt idx="9">
                  <c:v>ELECTRODOMESTICOS DE CAFETERIA</c:v>
                </c:pt>
                <c:pt idx="10">
                  <c:v>EQUIPO DE OFICINA</c:v>
                </c:pt>
              </c:strCache>
            </c:strRef>
          </c:cat>
          <c:val>
            <c:numRef>
              <c:f>'CONSUMO POR EDIFICIO '!$K$20:$K$30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09B-4706-878E-BB43AD0A3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1828064"/>
        <c:axId val="-721826976"/>
      </c:barChart>
      <c:catAx>
        <c:axId val="-72182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21826976"/>
        <c:crosses val="autoZero"/>
        <c:auto val="1"/>
        <c:lblAlgn val="ctr"/>
        <c:lblOffset val="100"/>
        <c:noMultiLvlLbl val="0"/>
      </c:catAx>
      <c:valAx>
        <c:axId val="-72182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2182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-9525</xdr:rowOff>
    </xdr:from>
    <xdr:to>
      <xdr:col>1</xdr:col>
      <xdr:colOff>2909207</xdr:colOff>
      <xdr:row>2</xdr:row>
      <xdr:rowOff>228600</xdr:rowOff>
    </xdr:to>
    <xdr:pic>
      <xdr:nvPicPr>
        <xdr:cNvPr id="2" name="5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-9525"/>
          <a:ext cx="2547257" cy="981075"/>
        </a:xfrm>
        <a:prstGeom prst="rect">
          <a:avLst/>
        </a:prstGeom>
      </xdr:spPr>
    </xdr:pic>
    <xdr:clientData/>
  </xdr:twoCellAnchor>
  <xdr:twoCellAnchor editAs="oneCell">
    <xdr:from>
      <xdr:col>17</xdr:col>
      <xdr:colOff>326880</xdr:colOff>
      <xdr:row>0</xdr:row>
      <xdr:rowOff>23813</xdr:rowOff>
    </xdr:from>
    <xdr:to>
      <xdr:col>17</xdr:col>
      <xdr:colOff>1266680</xdr:colOff>
      <xdr:row>2</xdr:row>
      <xdr:rowOff>195945</xdr:rowOff>
    </xdr:to>
    <xdr:pic>
      <xdr:nvPicPr>
        <xdr:cNvPr id="3" name="6 Imagen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0480" y="23813"/>
          <a:ext cx="939800" cy="915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71435</xdr:colOff>
      <xdr:row>0</xdr:row>
      <xdr:rowOff>59532</xdr:rowOff>
    </xdr:from>
    <xdr:to>
      <xdr:col>7</xdr:col>
      <xdr:colOff>2559841</xdr:colOff>
      <xdr:row>14</xdr:row>
      <xdr:rowOff>95251</xdr:rowOff>
    </xdr:to>
    <xdr:graphicFrame macro="">
      <xdr:nvGraphicFramePr>
        <xdr:cNvPr id="2" name="2 Gráfic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488156</xdr:colOff>
      <xdr:row>0</xdr:row>
      <xdr:rowOff>200026</xdr:rowOff>
    </xdr:from>
    <xdr:to>
      <xdr:col>17</xdr:col>
      <xdr:colOff>488156</xdr:colOff>
      <xdr:row>13</xdr:row>
      <xdr:rowOff>0</xdr:rowOff>
    </xdr:to>
    <xdr:graphicFrame macro="">
      <xdr:nvGraphicFramePr>
        <xdr:cNvPr id="3" name="7 Gráfico">
          <a:extLst>
            <a:ext uri="{FF2B5EF4-FFF2-40B4-BE49-F238E27FC236}">
              <a16:creationId xmlns="" xmlns:a16="http://schemas.microsoft.com/office/drawing/2014/main" id="{00000000-0008-0000-0100-000008000000}"/>
            </a:ext>
            <a:ext uri="{147F2762-F138-4A5C-976F-8EAC2B608ADB}">
              <a16:predDERef xmlns="" xmlns:a16="http://schemas.microsoft.com/office/drawing/2014/main" pre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</xdr:colOff>
      <xdr:row>17</xdr:row>
      <xdr:rowOff>57149</xdr:rowOff>
    </xdr:from>
    <xdr:to>
      <xdr:col>7</xdr:col>
      <xdr:colOff>2619373</xdr:colOff>
      <xdr:row>30</xdr:row>
      <xdr:rowOff>154781</xdr:rowOff>
    </xdr:to>
    <xdr:graphicFrame macro="">
      <xdr:nvGraphicFramePr>
        <xdr:cNvPr id="4" name="9 Gráfico">
          <a:extLst>
            <a:ext uri="{FF2B5EF4-FFF2-40B4-BE49-F238E27FC236}">
              <a16:creationId xmlns="" xmlns:a16="http://schemas.microsoft.com/office/drawing/2014/main" id="{00000000-0008-0000-0100-00000A000000}"/>
            </a:ext>
            <a:ext uri="{147F2762-F138-4A5C-976F-8EAC2B608ADB}">
              <a16:predDERef xmlns="" xmlns:a16="http://schemas.microsoft.com/office/drawing/2014/main" pre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27214</xdr:colOff>
      <xdr:row>32</xdr:row>
      <xdr:rowOff>29935</xdr:rowOff>
    </xdr:from>
    <xdr:to>
      <xdr:col>7</xdr:col>
      <xdr:colOff>2667000</xdr:colOff>
      <xdr:row>46</xdr:row>
      <xdr:rowOff>0</xdr:rowOff>
    </xdr:to>
    <xdr:graphicFrame macro="">
      <xdr:nvGraphicFramePr>
        <xdr:cNvPr id="5" name="14 Gráfico">
          <a:extLst>
            <a:ext uri="{FF2B5EF4-FFF2-40B4-BE49-F238E27FC236}">
              <a16:creationId xmlns="" xmlns:a16="http://schemas.microsoft.com/office/drawing/2014/main" id="{00000000-0008-0000-0100-00000F000000}"/>
            </a:ext>
            <a:ext uri="{147F2762-F138-4A5C-976F-8EAC2B608ADB}">
              <a16:predDERef xmlns="" xmlns:a16="http://schemas.microsoft.com/office/drawing/2014/main" pre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81642</xdr:colOff>
      <xdr:row>47</xdr:row>
      <xdr:rowOff>29936</xdr:rowOff>
    </xdr:from>
    <xdr:to>
      <xdr:col>7</xdr:col>
      <xdr:colOff>2707821</xdr:colOff>
      <xdr:row>60</xdr:row>
      <xdr:rowOff>163286</xdr:rowOff>
    </xdr:to>
    <xdr:graphicFrame macro="">
      <xdr:nvGraphicFramePr>
        <xdr:cNvPr id="6" name="15 Gráfico">
          <a:extLst>
            <a:ext uri="{FF2B5EF4-FFF2-40B4-BE49-F238E27FC236}">
              <a16:creationId xmlns="" xmlns:a16="http://schemas.microsoft.com/office/drawing/2014/main" id="{00000000-0008-0000-0100-000010000000}"/>
            </a:ext>
            <a:ext uri="{147F2762-F138-4A5C-976F-8EAC2B608ADB}">
              <a16:predDERef xmlns="" xmlns:a16="http://schemas.microsoft.com/office/drawing/2014/main" pre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333376</xdr:colOff>
      <xdr:row>60</xdr:row>
      <xdr:rowOff>171450</xdr:rowOff>
    </xdr:from>
    <xdr:to>
      <xdr:col>7</xdr:col>
      <xdr:colOff>2962275</xdr:colOff>
      <xdr:row>77</xdr:row>
      <xdr:rowOff>76200</xdr:rowOff>
    </xdr:to>
    <xdr:graphicFrame macro="">
      <xdr:nvGraphicFramePr>
        <xdr:cNvPr id="7" name="17 Gráfico">
          <a:extLst>
            <a:ext uri="{FF2B5EF4-FFF2-40B4-BE49-F238E27FC236}">
              <a16:creationId xmlns="" xmlns:a16="http://schemas.microsoft.com/office/drawing/2014/main" id="{00000000-0008-0000-0100-000012000000}"/>
            </a:ext>
            <a:ext uri="{147F2762-F138-4A5C-976F-8EAC2B608ADB}">
              <a16:predDERef xmlns="" xmlns:a16="http://schemas.microsoft.com/office/drawing/2014/main" pre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204106</xdr:colOff>
      <xdr:row>78</xdr:row>
      <xdr:rowOff>2722</xdr:rowOff>
    </xdr:from>
    <xdr:to>
      <xdr:col>7</xdr:col>
      <xdr:colOff>2735035</xdr:colOff>
      <xdr:row>91</xdr:row>
      <xdr:rowOff>54428</xdr:rowOff>
    </xdr:to>
    <xdr:graphicFrame macro="">
      <xdr:nvGraphicFramePr>
        <xdr:cNvPr id="8" name="18 Gráfico">
          <a:extLst>
            <a:ext uri="{FF2B5EF4-FFF2-40B4-BE49-F238E27FC236}">
              <a16:creationId xmlns="" xmlns:a16="http://schemas.microsoft.com/office/drawing/2014/main" id="{00000000-0008-0000-0100-000013000000}"/>
            </a:ext>
            <a:ext uri="{147F2762-F138-4A5C-976F-8EAC2B608ADB}">
              <a16:predDERef xmlns="" xmlns:a16="http://schemas.microsoft.com/office/drawing/2014/main" pre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163286</xdr:colOff>
      <xdr:row>92</xdr:row>
      <xdr:rowOff>70755</xdr:rowOff>
    </xdr:from>
    <xdr:to>
      <xdr:col>7</xdr:col>
      <xdr:colOff>2762250</xdr:colOff>
      <xdr:row>106</xdr:row>
      <xdr:rowOff>27213</xdr:rowOff>
    </xdr:to>
    <xdr:graphicFrame macro="">
      <xdr:nvGraphicFramePr>
        <xdr:cNvPr id="9" name="19 Gráfico">
          <a:extLst>
            <a:ext uri="{FF2B5EF4-FFF2-40B4-BE49-F238E27FC236}">
              <a16:creationId xmlns="" xmlns:a16="http://schemas.microsoft.com/office/drawing/2014/main" id="{00000000-0008-0000-0100-000014000000}"/>
            </a:ext>
            <a:ext uri="{147F2762-F138-4A5C-976F-8EAC2B608ADB}">
              <a16:predDERef xmlns="" xmlns:a16="http://schemas.microsoft.com/office/drawing/2014/main" pre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603250</xdr:colOff>
      <xdr:row>17</xdr:row>
      <xdr:rowOff>73025</xdr:rowOff>
    </xdr:from>
    <xdr:to>
      <xdr:col>17</xdr:col>
      <xdr:colOff>603250</xdr:colOff>
      <xdr:row>29</xdr:row>
      <xdr:rowOff>149225</xdr:rowOff>
    </xdr:to>
    <xdr:graphicFrame macro="">
      <xdr:nvGraphicFramePr>
        <xdr:cNvPr id="10" name="20 Gráfico">
          <a:extLst>
            <a:ext uri="{FF2B5EF4-FFF2-40B4-BE49-F238E27FC236}">
              <a16:creationId xmlns="" xmlns:a16="http://schemas.microsoft.com/office/drawing/2014/main" id="{00000000-0008-0000-0100-000015000000}"/>
            </a:ext>
            <a:ext uri="{147F2762-F138-4A5C-976F-8EAC2B608ADB}">
              <a16:predDERef xmlns="" xmlns:a16="http://schemas.microsoft.com/office/drawing/2014/main" pre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615802</xdr:colOff>
      <xdr:row>32</xdr:row>
      <xdr:rowOff>68225</xdr:rowOff>
    </xdr:from>
    <xdr:to>
      <xdr:col>17</xdr:col>
      <xdr:colOff>664534</xdr:colOff>
      <xdr:row>45</xdr:row>
      <xdr:rowOff>143981</xdr:rowOff>
    </xdr:to>
    <xdr:graphicFrame macro="">
      <xdr:nvGraphicFramePr>
        <xdr:cNvPr id="11" name="21 Gráfico">
          <a:extLst>
            <a:ext uri="{FF2B5EF4-FFF2-40B4-BE49-F238E27FC236}">
              <a16:creationId xmlns="" xmlns:a16="http://schemas.microsoft.com/office/drawing/2014/main" id="{00000000-0008-0000-0100-000016000000}"/>
            </a:ext>
            <a:ext uri="{147F2762-F138-4A5C-976F-8EAC2B608ADB}">
              <a16:predDERef xmlns="" xmlns:a16="http://schemas.microsoft.com/office/drawing/2014/main" pre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682257</xdr:colOff>
      <xdr:row>47</xdr:row>
      <xdr:rowOff>68224</xdr:rowOff>
    </xdr:from>
    <xdr:to>
      <xdr:col>17</xdr:col>
      <xdr:colOff>730988</xdr:colOff>
      <xdr:row>60</xdr:row>
      <xdr:rowOff>166132</xdr:rowOff>
    </xdr:to>
    <xdr:graphicFrame macro="">
      <xdr:nvGraphicFramePr>
        <xdr:cNvPr id="12" name="23 Gráfico">
          <a:extLst>
            <a:ext uri="{FF2B5EF4-FFF2-40B4-BE49-F238E27FC236}">
              <a16:creationId xmlns="" xmlns:a16="http://schemas.microsoft.com/office/drawing/2014/main" id="{00000000-0008-0000-0100-000018000000}"/>
            </a:ext>
            <a:ext uri="{147F2762-F138-4A5C-976F-8EAC2B608ADB}">
              <a16:predDERef xmlns="" xmlns:a16="http://schemas.microsoft.com/office/drawing/2014/main" pre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671182</xdr:colOff>
      <xdr:row>62</xdr:row>
      <xdr:rowOff>101451</xdr:rowOff>
    </xdr:from>
    <xdr:to>
      <xdr:col>17</xdr:col>
      <xdr:colOff>719913</xdr:colOff>
      <xdr:row>75</xdr:row>
      <xdr:rowOff>77529</xdr:rowOff>
    </xdr:to>
    <xdr:graphicFrame macro="">
      <xdr:nvGraphicFramePr>
        <xdr:cNvPr id="13" name="24 Gráfico">
          <a:extLst>
            <a:ext uri="{FF2B5EF4-FFF2-40B4-BE49-F238E27FC236}">
              <a16:creationId xmlns="" xmlns:a16="http://schemas.microsoft.com/office/drawing/2014/main" id="{00000000-0008-0000-0100-000019000000}"/>
            </a:ext>
            <a:ext uri="{147F2762-F138-4A5C-976F-8EAC2B608ADB}">
              <a16:predDERef xmlns="" xmlns:a16="http://schemas.microsoft.com/office/drawing/2014/main" pre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649030</xdr:colOff>
      <xdr:row>77</xdr:row>
      <xdr:rowOff>68226</xdr:rowOff>
    </xdr:from>
    <xdr:to>
      <xdr:col>17</xdr:col>
      <xdr:colOff>635739</xdr:colOff>
      <xdr:row>90</xdr:row>
      <xdr:rowOff>143983</xdr:rowOff>
    </xdr:to>
    <xdr:graphicFrame macro="">
      <xdr:nvGraphicFramePr>
        <xdr:cNvPr id="14" name="25 Gráfico">
          <a:extLst>
            <a:ext uri="{FF2B5EF4-FFF2-40B4-BE49-F238E27FC236}">
              <a16:creationId xmlns="" xmlns:a16="http://schemas.microsoft.com/office/drawing/2014/main" id="{00000000-0008-0000-0100-00001A000000}"/>
            </a:ext>
            <a:ext uri="{147F2762-F138-4A5C-976F-8EAC2B608ADB}">
              <a16:predDERef xmlns="" xmlns:a16="http://schemas.microsoft.com/office/drawing/2014/main" pre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206007</xdr:colOff>
      <xdr:row>92</xdr:row>
      <xdr:rowOff>57150</xdr:rowOff>
    </xdr:from>
    <xdr:to>
      <xdr:col>17</xdr:col>
      <xdr:colOff>192716</xdr:colOff>
      <xdr:row>105</xdr:row>
      <xdr:rowOff>99680</xdr:rowOff>
    </xdr:to>
    <xdr:graphicFrame macro="">
      <xdr:nvGraphicFramePr>
        <xdr:cNvPr id="15" name="26 Gráfico">
          <a:extLst>
            <a:ext uri="{FF2B5EF4-FFF2-40B4-BE49-F238E27FC236}">
              <a16:creationId xmlns="" xmlns:a16="http://schemas.microsoft.com/office/drawing/2014/main" id="{00000000-0008-0000-0100-00001B000000}"/>
            </a:ext>
            <a:ext uri="{147F2762-F138-4A5C-976F-8EAC2B608ADB}">
              <a16:predDERef xmlns="" xmlns:a16="http://schemas.microsoft.com/office/drawing/2014/main" pre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409575</xdr:colOff>
      <xdr:row>109</xdr:row>
      <xdr:rowOff>200025</xdr:rowOff>
    </xdr:from>
    <xdr:to>
      <xdr:col>17</xdr:col>
      <xdr:colOff>409575</xdr:colOff>
      <xdr:row>121</xdr:row>
      <xdr:rowOff>142875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666750</xdr:colOff>
      <xdr:row>0</xdr:row>
      <xdr:rowOff>76200</xdr:rowOff>
    </xdr:from>
    <xdr:to>
      <xdr:col>15</xdr:col>
      <xdr:colOff>371475</xdr:colOff>
      <xdr:row>12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411794C6-388B-E109-7561-4B00404F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12</xdr:row>
      <xdr:rowOff>28575</xdr:rowOff>
    </xdr:from>
    <xdr:to>
      <xdr:col>7</xdr:col>
      <xdr:colOff>485775</xdr:colOff>
      <xdr:row>38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517798F-B052-E8B9-1A28-82B76B260D84}"/>
            </a:ext>
            <a:ext uri="{147F2762-F138-4A5C-976F-8EAC2B608ADB}">
              <a16:predDERef xmlns="" xmlns:a16="http://schemas.microsoft.com/office/drawing/2014/main" pred="{411794C6-388B-E109-7561-4B00404F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666750</xdr:colOff>
      <xdr:row>0</xdr:row>
      <xdr:rowOff>76200</xdr:rowOff>
    </xdr:from>
    <xdr:to>
      <xdr:col>15</xdr:col>
      <xdr:colOff>371475</xdr:colOff>
      <xdr:row>14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411794C6-388B-E109-7561-4B00404F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14</xdr:row>
      <xdr:rowOff>28575</xdr:rowOff>
    </xdr:from>
    <xdr:to>
      <xdr:col>7</xdr:col>
      <xdr:colOff>485775</xdr:colOff>
      <xdr:row>40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517798F-B052-E8B9-1A28-82B76B260D84}"/>
            </a:ext>
            <a:ext uri="{147F2762-F138-4A5C-976F-8EAC2B608ADB}">
              <a16:predDERef xmlns="" xmlns:a16="http://schemas.microsoft.com/office/drawing/2014/main" pred="{411794C6-388B-E109-7561-4B00404F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523874</xdr:colOff>
      <xdr:row>1</xdr:row>
      <xdr:rowOff>33338</xdr:rowOff>
    </xdr:from>
    <xdr:to>
      <xdr:col>36</xdr:col>
      <xdr:colOff>642937</xdr:colOff>
      <xdr:row>23</xdr:row>
      <xdr:rowOff>111919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F0A65C5-E9ED-D4AD-CD55-2BB21417D552}"/>
            </a:ext>
            <a:ext uri="{147F2762-F138-4A5C-976F-8EAC2B608ADB}">
              <a16:predDERef xmlns="" xmlns:a16="http://schemas.microsoft.com/office/drawing/2014/main" pred="{B1DDF2B4-02D6-D2EB-75C3-3738E36A3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676115</xdr:colOff>
      <xdr:row>14</xdr:row>
      <xdr:rowOff>127914</xdr:rowOff>
    </xdr:from>
    <xdr:to>
      <xdr:col>19</xdr:col>
      <xdr:colOff>584748</xdr:colOff>
      <xdr:row>21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42C1053B-45AB-5A28-2639-91755E0CDF60}"/>
            </a:ext>
          </a:extLst>
        </xdr:cNvPr>
        <xdr:cNvSpPr/>
      </xdr:nvSpPr>
      <xdr:spPr>
        <a:xfrm>
          <a:off x="13830140" y="3394989"/>
          <a:ext cx="3718633" cy="12055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8</xdr:col>
      <xdr:colOff>468712</xdr:colOff>
      <xdr:row>9</xdr:row>
      <xdr:rowOff>12608</xdr:rowOff>
    </xdr:from>
    <xdr:to>
      <xdr:col>14</xdr:col>
      <xdr:colOff>106899</xdr:colOff>
      <xdr:row>23</xdr:row>
      <xdr:rowOff>69621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A714BB94-E6FC-D19A-13FC-46B9C071FC64}"/>
            </a:ext>
            <a:ext uri="{147F2762-F138-4A5C-976F-8EAC2B608ADB}">
              <a16:predDERef xmlns="" xmlns:a16="http://schemas.microsoft.com/office/drawing/2014/main" pred="{42C1053B-45AB-5A28-2639-91755E0CD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216288</xdr:colOff>
      <xdr:row>8</xdr:row>
      <xdr:rowOff>145959</xdr:rowOff>
    </xdr:from>
    <xdr:to>
      <xdr:col>19</xdr:col>
      <xdr:colOff>676777</xdr:colOff>
      <xdr:row>23</xdr:row>
      <xdr:rowOff>12472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65907F75-0FC9-B64F-4BA4-BE3331F3EA25}"/>
            </a:ext>
            <a:ext uri="{147F2762-F138-4A5C-976F-8EAC2B608ADB}">
              <a16:predDERef xmlns="" xmlns:a16="http://schemas.microsoft.com/office/drawing/2014/main" pred="{A714BB94-E6FC-D19A-13FC-46B9C071F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19050</xdr:colOff>
      <xdr:row>86</xdr:row>
      <xdr:rowOff>28575</xdr:rowOff>
    </xdr:from>
    <xdr:to>
      <xdr:col>18</xdr:col>
      <xdr:colOff>209550</xdr:colOff>
      <xdr:row>101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F80160A2-FC75-BF3A-ED1A-3C6889A6DCE0}"/>
            </a:ext>
            <a:ext uri="{147F2762-F138-4A5C-976F-8EAC2B608ADB}">
              <a16:predDERef xmlns="" xmlns:a16="http://schemas.microsoft.com/office/drawing/2014/main" pred="{65907F75-0FC9-B64F-4BA4-BE3331F3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523875</xdr:colOff>
      <xdr:row>60</xdr:row>
      <xdr:rowOff>114300</xdr:rowOff>
    </xdr:from>
    <xdr:to>
      <xdr:col>17</xdr:col>
      <xdr:colOff>323850</xdr:colOff>
      <xdr:row>76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93EBAD13-B9DF-A799-1E60-89AC12EB50AD}"/>
            </a:ext>
            <a:ext uri="{147F2762-F138-4A5C-976F-8EAC2B608ADB}">
              <a16:predDERef xmlns="" xmlns:a16="http://schemas.microsoft.com/office/drawing/2014/main" pred="{F80160A2-FC75-BF3A-ED1A-3C6889A6D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361950</xdr:colOff>
      <xdr:row>111</xdr:row>
      <xdr:rowOff>66675</xdr:rowOff>
    </xdr:from>
    <xdr:to>
      <xdr:col>17</xdr:col>
      <xdr:colOff>742950</xdr:colOff>
      <xdr:row>128</xdr:row>
      <xdr:rowOff>180975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D99F19F5-6344-2066-20AA-2653698F9646}"/>
            </a:ext>
            <a:ext uri="{147F2762-F138-4A5C-976F-8EAC2B608ADB}">
              <a16:predDERef xmlns="" xmlns:a16="http://schemas.microsoft.com/office/drawing/2014/main" pred="{93EBAD13-B9DF-A799-1E60-89AC12EB5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438150</xdr:colOff>
      <xdr:row>138</xdr:row>
      <xdr:rowOff>180975</xdr:rowOff>
    </xdr:from>
    <xdr:to>
      <xdr:col>18</xdr:col>
      <xdr:colOff>314325</xdr:colOff>
      <xdr:row>156</xdr:row>
      <xdr:rowOff>95250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E8DDC6EF-4509-53E4-2B2B-A2673EE20A55}"/>
            </a:ext>
            <a:ext uri="{147F2762-F138-4A5C-976F-8EAC2B608ADB}">
              <a16:predDERef xmlns="" xmlns:a16="http://schemas.microsoft.com/office/drawing/2014/main" pred="{D99F19F5-6344-2066-20AA-2653698F9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504825</xdr:colOff>
      <xdr:row>162</xdr:row>
      <xdr:rowOff>114300</xdr:rowOff>
    </xdr:from>
    <xdr:to>
      <xdr:col>18</xdr:col>
      <xdr:colOff>447675</xdr:colOff>
      <xdr:row>180</xdr:row>
      <xdr:rowOff>47625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BB6A6F13-6A97-F6D2-D2F8-74FE5A27CC05}"/>
            </a:ext>
            <a:ext uri="{147F2762-F138-4A5C-976F-8EAC2B608ADB}">
              <a16:predDERef xmlns="" xmlns:a16="http://schemas.microsoft.com/office/drawing/2014/main" pred="{E8DDC6EF-4509-53E4-2B2B-A2673EE20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%2050001%202023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inámica"/>
      <sheetName val="SGEN_INVENTARIO"/>
      <sheetName val="SGEN_INVENTARIO (Yesi)"/>
      <sheetName val="CONSUMO POR EDIFICIO (YESI)"/>
      <sheetName val="PARETO_SGEN_ITSRV"/>
      <sheetName val="SGEn-Seguimient y Desempe(yesi)"/>
      <sheetName val="Monitoreo 9.1.1"/>
      <sheetName val="ACCIONES SGEn   "/>
      <sheetName val="ACCIONES SGEn"/>
      <sheetName val="MATRIZ 50001 2023 (Autoguard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" refreshedDate="45075.540113541669" createdVersion="6" refreshedVersion="6" minRefreshableVersion="3" recordCount="711">
  <cacheSource type="worksheet">
    <worksheetSource ref="A4:S22" sheet="SGEN_INVENTARIO"/>
  </cacheSource>
  <cacheFields count="19">
    <cacheField name="Lugar" numFmtId="0">
      <sharedItems containsBlank="1" count="17">
        <s v="EDIFICIO E PLANTA BAJA "/>
        <s v="EDIFICIO E PLANTA BAJA"/>
        <s v="EDIFICIO E PLANTA ALTA "/>
        <s v="EDIFICIO G PLANTA ALTA "/>
        <m/>
        <s v="EDIFICIO B"/>
        <s v="CAFETERIA "/>
        <s v="EDIFICIO K "/>
        <s v="EDIFICIO K"/>
        <s v="EDIFICIO G PLANTA BAJA "/>
        <s v="EDIFICIO G PLANTA ALTA"/>
        <s v="EDIFICIO C "/>
        <s v="LABORATORIO DE BIOQUIMICA H "/>
        <s v="EDIFICIO L PLANTA BAJA"/>
        <s v="EDIFICIO L PLANTA ALTA"/>
        <s v="ALMACÉN DE INNOVACIÓN AGRÍCOLA SUSTENTABLE"/>
        <s v="ÁREAS EN COMÚN"/>
      </sharedItems>
    </cacheField>
    <cacheField name="Sub Area" numFmtId="0">
      <sharedItems count="185">
        <s v="AULA 1"/>
        <s v="AULA 2"/>
        <s v="AULA 3"/>
        <s v="AULA 4"/>
        <s v="AULA 5"/>
        <s v="CORREDORES LATERALES"/>
        <s v="CORREDOR  DE ENTRADA "/>
        <s v="BAÑO MUJERES "/>
        <s v="BAÑO HOMBRES "/>
        <s v="LABORATORIO DE QUIMICA "/>
        <s v="OFICINA DE LABORATORIO "/>
        <s v="MINI BODEGA L. Q"/>
        <s v="RECURSOS MATERIALES "/>
        <s v="SECRETARIA DE RECURSOS MATERIALES "/>
        <s v="ACADEMIA ECONÓMICO - ADMINISTRATIVO"/>
        <s v="PASILLO FRENTE ACADEMIA ECONÓMICO - ADMINISTRATIVO"/>
        <s v="PASILLO"/>
        <s v="AULA DE DIBUJO"/>
        <s v="CUBICULO DE CULTURA Y DEPORTES "/>
        <s v="ENTRADA"/>
        <s v="BAÑOS MUJERES "/>
        <s v="BAÑOS HOMBRES "/>
        <s v="AULA 6"/>
        <s v="AULA 7"/>
        <s v="AULA 7 "/>
        <s v="AULA 8"/>
        <s v="AULA 8 "/>
        <s v="RECEPCIÓN DE ÁREA ADMINISTRATIVA"/>
        <s v="SALA DE JUNTAS "/>
        <s v="SERVICIO DE  IMPRESIÓN Y COPIADO"/>
        <s v="JEFE DE DIVISIÓN DE INGENIERÍA EN INNOVACIÓN AGRÍCOLA SUSTENTABLE "/>
        <s v="JEFE DE DIVISIÓN DE INGENIERÍA INDUSTRIAL "/>
        <s v="CUBICULO "/>
        <s v="SECRETARIA DE INNOVACIÓN AGRÍCOLA SUSTENTABLE  / INDUSTRIAL"/>
        <s v="SUBDIRECCIÓN ACADÉMICA "/>
        <s v="SECRETARIA DE SUBDIRECCIÓN ACADÉMICA"/>
        <s v="DESARROLLO ACADÉMICO "/>
        <s v="SECRETARIA DE DESARROLLO ACADÉMICO"/>
        <s v="JEFA DE DIVISIÓN DE INGENIERÍA EN GESTIÓN EMPRESARIAL"/>
        <s v="SECRETARIA DE GESTIÓN EMPRESARIAL"/>
        <s v="COMPRAS "/>
        <s v="CUBICULO DE SECRETARIA"/>
        <s v="TRANSPARENCIA"/>
        <s v="INVESTIGACIÓN"/>
        <s v="NORMITA"/>
        <s v="DIRECCIÓN DE VINC. Y PLAN"/>
        <s v="CALIDAD"/>
        <s v="EXTERIOR"/>
        <s v="RECEPCIÓN DEL ÁREA DE SERVICIOS ESCOLARES"/>
        <s v="CAJA "/>
        <s v="SUBDIRECCIÓN DE PLANEACIÓN"/>
        <s v="JEFATURA DE SUBDIRECCIÓN DE PLANEACIÓN"/>
        <s v="SERVICIOS MÉDICOS "/>
        <s v="PASILLO DE AREA ADMINISTRATIVOS"/>
        <s v="BAÑOS DE MUJERES "/>
        <s v="BAÑOS DE HOMBRES "/>
        <s v="ALMACEN "/>
        <s v="SERVICIOS ESCOLARES"/>
        <s v="JEFE DE SERVICIOS ESCOLARES "/>
        <s v="CENTRO DE COMPUTO DE BIBLIOTECA"/>
        <s v="BIBLIOTECA"/>
        <s v="CUBICULO DOCENTE M. PERLA ESCAMILLA"/>
        <s v="CUBICULO DOCENTE ING. OLGA"/>
        <s v="TITULACIÓN ARCHIVO"/>
        <s v="CUBICULOS DE ASESORIAS "/>
        <s v="CUBICULO DE ESTUDIO"/>
        <s v="CENTRO DE COPIADO "/>
        <s v="COMEDOR "/>
        <s v="ÁREA DE MOSTRADOR "/>
        <s v="COCINA "/>
        <s v="BAÑO DE CAFETERIA "/>
        <s v="EXTERIOR EDIFICIO K"/>
        <s v="PASILLO "/>
        <s v="SALA AUDIOVISUAL "/>
        <s v="AULA 1 CENTRO DE COMPUTO"/>
        <s v="AULA 2 CENTRO DE COMPUTO"/>
        <s v="AULA 3 CENTRO DE COMPUTO"/>
        <s v="CISCO "/>
        <s v="ALMACEN  DE COMPUTADORAS "/>
        <s v="ROBOTICA "/>
        <s v="ADMINISTRADORES DEL CENTRO DE COMPUTO"/>
        <s v="JEFA DE DIVISIÓN DE INGENIERÍA EN SISTEMAS COMPUTACIONALES"/>
        <s v="JEFA DE DIVISIÓN DE INGENIERÍA INFORMÁTICA "/>
        <s v="BAÑOS DE MUJERS "/>
        <s v="SITE"/>
        <s v="SINDICATO "/>
        <s v="CUBICULO DE DOCENTES"/>
        <s v="AULA DESARRROLLO DE SOFTWARE "/>
        <s v="EXTERIOR EDIFICIO G"/>
        <s v="AULA 1 G"/>
        <s v="AULA 2 G"/>
        <s v="AULA  3 G "/>
        <s v="AULA 4 G"/>
        <s v="CORREDOR "/>
        <s v="BAÑO  DE MUJERES "/>
        <s v="BAÑO DE HOMBRES "/>
        <s v="AULA 5 G"/>
        <s v="AULA 6 G"/>
        <s v="AULA 7 G"/>
        <s v="AULA 8 G"/>
        <s v="AULA 9 G"/>
        <s v="SUBDIRECCIÓN DE VINCULACIÓN"/>
        <s v="SECRETARIA DE VINCULACIÓN"/>
        <s v="OFERTA EDUCATIVA "/>
        <s v="GESTIÓN TECNOLÓGICA "/>
        <s v="DIFUSIÓN "/>
        <s v="PASILLO AULAS"/>
        <s v="AULA 10 G"/>
        <s v="AULA 11 G "/>
        <s v="AULA 12 G"/>
        <s v="AULA 13 G"/>
        <s v="AULA 14 G"/>
        <s v="CORDINACCIÓN DE INGLES"/>
        <s v="SUBDIRECCIÓN  DE VINCULACIÓN"/>
        <s v="CUBICULO LIC UGALDE"/>
        <s v="UNIDAD DE TRANSPARENCIA "/>
        <s v="COFFE BREAK "/>
        <s v="BAÑO DE MUJERES "/>
        <s v="PASILLO DE  RECURSOS HUMANOS "/>
        <s v="CUBICULO DE CONTROL Y REGISTRO"/>
        <s v="SECRETARIA DE RECURSOS HUMANOS "/>
        <s v="NÓMINA "/>
        <s v="JEFE DE RECURSOS HUMANOS "/>
        <s v="CUBICULO  DE  TROFEOS DEPORTIVOS "/>
        <s v="CUBICULO GESTION TECNOLOGICA"/>
        <s v="CUBICULO DE FORMACION Y DESARROLLO"/>
        <s v="CUBICULO ARCHIVO RH"/>
        <s v="CUBICULOS DE DOCENTES "/>
        <s v="CUBICULO DOCENTE "/>
        <s v="CUBICULO CESA"/>
        <s v="PASILLO DE BAÑOS"/>
        <s v="PASILLO DE LABORATORIO DE ING. INDUSTRIAL"/>
        <s v="LABORATORIO DE SIMULACIÓN Y DISEÑO"/>
        <s v="LABORATORIO DE CIM"/>
        <s v="LABORATORIO DE TALLER DE MÁQUINAS CONVENCIONALES "/>
        <s v="TALLER DE CORTE Y SOLDADURA "/>
        <s v="TALLER DE NEUMATICA Y MOTORES "/>
        <s v="LABORATORIO DE METROLOGÍA "/>
        <s v="AUDITORIO"/>
        <s v="CABINA DE SONIDO"/>
        <s v="BODEGA DEL AUDITORIO "/>
        <s v="OFICINA DE RESPONSABLE DE LABORATORIO Y ALMACEN DE INGENIERIA INDUSTRIAL"/>
        <s v="CUBICULOS DE DOCENTES"/>
        <s v="ALMACEN DE LABORATORIO DE INGENIERIA INDUSTRIAL"/>
        <s v="CUBICULO DOCENTES INGENIERIA INDUSTRIAL"/>
        <s v="PASILLO DE CUBICULOS DE DOCENTES "/>
        <s v="ENTRADA A BIOQUIMICA "/>
        <s v="PASILLO ENTRADA "/>
        <s v="CUBICULO DE LOS DOCTORES "/>
        <s v="AULA 1 "/>
        <s v="PASILLO ENTRANDO A MANO IZQUIERDA "/>
        <s v="CUARTO DE RECTIVOS E INSUMOS."/>
        <s v="LABORATORIO DE ALIMENTOS Y  ANÁLISIS CUANTITATIVOS"/>
        <s v="CUBICULO MAESTRA PAOLA"/>
        <s v="AREA DE MICROBIOLOGÍA "/>
        <s v="AREA DE DESHIDRATACIÓN "/>
        <s v="AREA DE REFRIGERADO "/>
        <s v="CUBÍCULO CERRADO "/>
        <s v="BODEGA "/>
        <s v="AREA DE ALIMENTOS "/>
        <s v="PASILLO (ENTRADA)"/>
        <s v="AULA 9"/>
        <s v="ARCHIVO HISTORICO"/>
        <s v="LABORATORIO DE IGE "/>
        <s v="AULA 10"/>
        <s v="AULA 11 "/>
        <s v="AULA 11"/>
        <s v="AULA 12"/>
        <s v="AULA 13"/>
        <s v="AULA 14"/>
        <s v="RECEPCIÓN "/>
        <s v="OFICINA DIRECCIÓN"/>
        <s v="DIIRECCIÓN GENERAL "/>
        <s v="BAÑO DE DIRECCIÓN GENERAL "/>
        <s v="DIRECCION DEL ASISTENTE DEL DIRECTOR"/>
        <s v="ASISTENTE DEL DIRECTOR"/>
        <s v="RECPCIÓN DE OFICINAS ADMINISTRATIVA "/>
        <s v="AUDITORIO "/>
        <s v="ALMACÉN DE INNOVACIÓN AGRÍCOLA SUSTENTABLE"/>
        <s v="INVERNADEROS "/>
        <s v="CAMPO DE FUTBOL"/>
        <s v="CANCHAS DE BASQUETBOL"/>
        <s v="ALUMBRADO EXTERNO "/>
        <s v="CASETA DE VIGILANCIA "/>
        <s v="CASETA DE ENTRADA "/>
      </sharedItems>
    </cacheField>
    <cacheField name="Uso de la Energia" numFmtId="0">
      <sharedItems containsBlank="1" count="11">
        <s v="ILUMINACIÓN"/>
        <s v="EQUIPO DE TICS"/>
        <s v="CLIMATIZACIÓN"/>
        <s v="EQUIPO DE OFICINA"/>
        <s v="ELECTRODOMÉSTICO"/>
        <s v="EQUIPO DE COMPUTO"/>
        <s v="EQUIPO DE SEGURIDAD"/>
        <m/>
        <s v="ELECTRODOMÉSTICO DE CAFETERIA"/>
        <s v="EQUIPO INDUSTRIAL-SERVICIOS GENERALES"/>
        <s v="EQUIPO INDUSTRIAL-LABORATORIO"/>
      </sharedItems>
    </cacheField>
    <cacheField name="Tipo de energia" numFmtId="0">
      <sharedItems containsBlank="1"/>
    </cacheField>
    <cacheField name="Equipos / Maquinas / Articulos _x000a_Describir el equipo que consume energia" numFmtId="0">
      <sharedItems containsBlank="1"/>
    </cacheField>
    <cacheField name="Caracteristica de Consumo del Equipo" numFmtId="0">
      <sharedItems containsString="0" containsBlank="1" containsNumber="1" minValue="1.35" maxValue="27290"/>
    </cacheField>
    <cacheField name="Unidad de Energia" numFmtId="0">
      <sharedItems containsBlank="1"/>
    </cacheField>
    <cacheField name="Cantidad de Equipos REAL" numFmtId="0">
      <sharedItems containsString="0" containsBlank="1" containsNumber="1" containsInteger="1" minValue="0" maxValue="88"/>
    </cacheField>
    <cacheField name="Estimación de uso diario (HORA)" numFmtId="0">
      <sharedItems containsString="0" containsBlank="1" containsNumber="1" minValue="0" maxValue="30"/>
    </cacheField>
    <cacheField name="Total de Energia de Consumo. (WATTS/DÍA)" numFmtId="0">
      <sharedItems containsString="0" containsBlank="1" containsNumber="1" minValue="0" maxValue="311784"/>
    </cacheField>
    <cacheField name="Consumo mensual Estimado WATTS" numFmtId="0">
      <sharedItems containsString="0" containsBlank="1" containsNumber="1" minValue="0" maxValue="6859248"/>
    </cacheField>
    <cacheField name="KW/DÍA" numFmtId="0">
      <sharedItems containsString="0" containsBlank="1" containsNumber="1" minValue="0" maxValue="7744000"/>
    </cacheField>
    <cacheField name="KW/MES" numFmtId="0">
      <sharedItems containsString="0" containsBlank="1" containsNumber="1" minValue="0" maxValue="6859.2479999999996"/>
    </cacheField>
    <cacheField name="Actividad" numFmtId="0">
      <sharedItems containsBlank="1" containsMixedTypes="1" containsNumber="1" minValue="7.1999999999999994E-4" maxValue="7.1999999999999994E-4"/>
    </cacheField>
    <cacheField name="No se requiere" numFmtId="0">
      <sharedItems containsBlank="1"/>
    </cacheField>
    <cacheField name="Complementa la actividad" numFmtId="0">
      <sharedItems containsBlank="1"/>
    </cacheField>
    <cacheField name="Indispensable" numFmtId="0">
      <sharedItems containsBlank="1"/>
    </cacheField>
    <cacheField name="Usuario / Beneficiado" numFmtId="0">
      <sharedItems containsBlank="1"/>
    </cacheField>
    <cacheField name="Responsabl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1">
  <r>
    <x v="0"/>
    <x v="0"/>
    <x v="0"/>
    <s v="ELÉCTRICA"/>
    <s v="LAMPARAS  FLUORESCENTES EN U"/>
    <n v="32"/>
    <s v="watts"/>
    <n v="24"/>
    <n v="12"/>
    <n v="9216"/>
    <n v="202752"/>
    <n v="9.2159999999999993"/>
    <n v="202.75200000000001"/>
    <s v="CLASE"/>
    <m/>
    <m/>
    <s v="X"/>
    <s v="ALUMNADO Y PERSONAL DOCENTE"/>
    <s v="BRIGADAS"/>
  </r>
  <r>
    <x v="0"/>
    <x v="0"/>
    <x v="1"/>
    <s v="ELÉCTRICA"/>
    <s v="PROYECTOR BENQ"/>
    <n v="270"/>
    <s v="watts"/>
    <n v="1"/>
    <n v="12"/>
    <n v="3240"/>
    <n v="71280"/>
    <n v="3.24"/>
    <n v="71.28"/>
    <s v="CLASE"/>
    <m/>
    <m/>
    <s v="X"/>
    <s v="ALUMNADO Y PERSONAL DOCENTE"/>
    <s v="PERSONAL DOCENTE"/>
  </r>
  <r>
    <x v="0"/>
    <x v="0"/>
    <x v="2"/>
    <s v="ELÉCTRICA"/>
    <s v="MINISPLIT GREE"/>
    <n v="1035"/>
    <s v="watts"/>
    <n v="1"/>
    <n v="12"/>
    <n v="12420"/>
    <n v="273240"/>
    <n v="12.42"/>
    <n v="273.24"/>
    <s v="CLASE"/>
    <m/>
    <m/>
    <s v="X"/>
    <s v="ALUMNADO Y PERSONAL DOCENTE"/>
    <s v="BRIGADAS"/>
  </r>
  <r>
    <x v="0"/>
    <x v="1"/>
    <x v="0"/>
    <s v="ELÉCTRICA"/>
    <s v="LAMPARAS  FLUORESCENTES EN U"/>
    <n v="32"/>
    <s v="watts"/>
    <n v="22"/>
    <n v="12"/>
    <n v="8448"/>
    <n v="185856"/>
    <n v="8.4480000000000004"/>
    <n v="185.85599999999999"/>
    <s v="CLASE"/>
    <m/>
    <m/>
    <s v="X"/>
    <s v="ALUMNADO Y PERSONAL DOCENTE"/>
    <s v="BRIGADAS"/>
  </r>
  <r>
    <x v="0"/>
    <x v="1"/>
    <x v="0"/>
    <s v="ELÉCTRICA"/>
    <s v="LAMPARA LED EN U"/>
    <n v="18"/>
    <s v="watts"/>
    <n v="2"/>
    <n v="12"/>
    <n v="432"/>
    <n v="9504"/>
    <n v="0.432"/>
    <n v="9.5039999999999996"/>
    <s v="CLASE"/>
    <m/>
    <m/>
    <m/>
    <m/>
    <m/>
  </r>
  <r>
    <x v="0"/>
    <x v="1"/>
    <x v="1"/>
    <s v="ELÉCTRICA"/>
    <s v="PROYECTOR BENQ"/>
    <n v="270"/>
    <s v="watts"/>
    <n v="1"/>
    <n v="12"/>
    <n v="3240"/>
    <n v="71280"/>
    <n v="3.24"/>
    <n v="71.28"/>
    <s v="CLASE"/>
    <m/>
    <m/>
    <s v="X"/>
    <s v="ALUMNADO Y PERSONAL DOCENTE"/>
    <s v="PERSONAL DOCENTE"/>
  </r>
  <r>
    <x v="0"/>
    <x v="1"/>
    <x v="2"/>
    <s v="ELÉCTRICA"/>
    <s v="MINISPLIT GREE"/>
    <n v="1035"/>
    <s v="watts"/>
    <n v="1"/>
    <n v="12"/>
    <n v="12420"/>
    <n v="273240"/>
    <n v="12.42"/>
    <n v="273.24"/>
    <s v="CLASE"/>
    <m/>
    <m/>
    <s v="X"/>
    <s v="ALUMNADO Y PERSONAL DOCENTE"/>
    <s v="BRIGADAS"/>
  </r>
  <r>
    <x v="0"/>
    <x v="2"/>
    <x v="0"/>
    <s v="ELÉCTRICA"/>
    <s v="LAMPARAS  FLUORESCENTES EN U"/>
    <n v="32"/>
    <s v="watts"/>
    <n v="22"/>
    <n v="12"/>
    <n v="8448"/>
    <n v="185856"/>
    <n v="8.4480000000000004"/>
    <n v="185.85599999999999"/>
    <s v="CLASE"/>
    <m/>
    <m/>
    <s v="X"/>
    <s v="ALUMNADO Y PERSONAL DOCENTE"/>
    <s v="BRIGADAS"/>
  </r>
  <r>
    <x v="0"/>
    <x v="2"/>
    <x v="0"/>
    <s v="ELECTRICA"/>
    <s v="LÁMPARA LED EN U"/>
    <n v="18"/>
    <s v="watts"/>
    <n v="2"/>
    <n v="12"/>
    <n v="432"/>
    <n v="9504"/>
    <n v="0.432"/>
    <n v="9.5039999999999996"/>
    <s v="CLASE"/>
    <m/>
    <m/>
    <s v="X"/>
    <s v="ALUMNADO Y PERSONAL DOCENTE"/>
    <s v="BRIGADAS"/>
  </r>
  <r>
    <x v="0"/>
    <x v="2"/>
    <x v="1"/>
    <s v="ELECTRICA"/>
    <s v="PROYECTOR BENQ"/>
    <n v="270"/>
    <s v="watts"/>
    <n v="1"/>
    <n v="12"/>
    <n v="3240"/>
    <n v="71280"/>
    <n v="3.24"/>
    <n v="71.28"/>
    <s v="CLASE"/>
    <m/>
    <m/>
    <s v="X"/>
    <s v="ALUMNADO Y PERSONAL DOCENTE"/>
    <s v="PERSONAL DOCENTE"/>
  </r>
  <r>
    <x v="0"/>
    <x v="2"/>
    <x v="2"/>
    <s v="ELÉCTRICA"/>
    <s v="MINISPLIT GREE"/>
    <n v="1035"/>
    <s v="watts"/>
    <n v="1"/>
    <n v="12"/>
    <n v="12420"/>
    <n v="273240"/>
    <n v="12.42"/>
    <n v="273.24"/>
    <s v="CLASE"/>
    <m/>
    <m/>
    <s v="X"/>
    <s v="ALUMNADO Y PERSONAL DOCENTE"/>
    <s v="BRIGADAS"/>
  </r>
  <r>
    <x v="0"/>
    <x v="3"/>
    <x v="0"/>
    <s v="ELECTRICA "/>
    <s v="LAMPARAS  FLUORESCENTES EN U"/>
    <n v="32"/>
    <s v="watts"/>
    <n v="18"/>
    <n v="12"/>
    <n v="6912"/>
    <n v="152064"/>
    <n v="6.9119999999999999"/>
    <n v="152.06399999999999"/>
    <s v="CLASE"/>
    <m/>
    <m/>
    <s v="X"/>
    <s v="ALUMNADO Y PERSONAL DOCENTE"/>
    <s v="BRIGADAS"/>
  </r>
  <r>
    <x v="0"/>
    <x v="3"/>
    <x v="0"/>
    <s v="ELECTRICA "/>
    <s v="LÁMPARA LED EN U "/>
    <n v="18"/>
    <s v="watts"/>
    <n v="6"/>
    <n v="12"/>
    <n v="1296"/>
    <n v="28512"/>
    <n v="1.296"/>
    <n v="28.512"/>
    <s v="CLASE"/>
    <m/>
    <m/>
    <s v="X"/>
    <s v="ALUMNADO Y PERSONAL DOCENTE"/>
    <s v="BRIGADAS"/>
  </r>
  <r>
    <x v="0"/>
    <x v="3"/>
    <x v="1"/>
    <s v="ELECTRICA "/>
    <s v="PROYECTOR BENQ"/>
    <n v="270"/>
    <s v="watts"/>
    <n v="1"/>
    <n v="12"/>
    <n v="3240"/>
    <n v="71280"/>
    <n v="3.24"/>
    <n v="71.28"/>
    <s v="CLASE"/>
    <m/>
    <m/>
    <s v="X"/>
    <s v="ALUMNADO Y PERSONAL DOCENTE"/>
    <s v="PERSONAL DOCENTE"/>
  </r>
  <r>
    <x v="0"/>
    <x v="3"/>
    <x v="1"/>
    <s v="ELÉCTRICA"/>
    <s v="MINISPLIT GREE"/>
    <n v="1035"/>
    <s v="watts"/>
    <n v="1"/>
    <n v="12"/>
    <n v="12420"/>
    <n v="273240"/>
    <n v="12.42"/>
    <n v="273.24"/>
    <s v="CLASE"/>
    <m/>
    <m/>
    <s v="X"/>
    <s v="ALUMNADO Y PERSONAL DOCENTE"/>
    <s v="BRIGADAS"/>
  </r>
  <r>
    <x v="0"/>
    <x v="4"/>
    <x v="0"/>
    <s v="ELÉCTRICA"/>
    <s v="LAMPARAS  FLUORESCENTES EN U"/>
    <n v="32"/>
    <s v="watts"/>
    <n v="13"/>
    <n v="12"/>
    <n v="4992"/>
    <n v="109824"/>
    <n v="4.992"/>
    <n v="109.824"/>
    <s v="CLASE"/>
    <m/>
    <m/>
    <s v="X"/>
    <s v="ALUMNADO Y PERSONAL DOCENTE"/>
    <s v="BRIGADAS"/>
  </r>
  <r>
    <x v="0"/>
    <x v="4"/>
    <x v="0"/>
    <s v="ELÉCTRICA"/>
    <s v="LAMPARAS  LED EN U"/>
    <n v="18"/>
    <s v="watts"/>
    <n v="11"/>
    <n v="12"/>
    <n v="2376"/>
    <n v="52272"/>
    <n v="2.3759999999999999"/>
    <n v="52.271999999999998"/>
    <s v="CLASE"/>
    <m/>
    <m/>
    <m/>
    <m/>
    <m/>
  </r>
  <r>
    <x v="0"/>
    <x v="4"/>
    <x v="1"/>
    <s v="ELÉCTRICA"/>
    <s v="PROYECTOR BENQ"/>
    <n v="270"/>
    <s v="watts"/>
    <n v="1"/>
    <n v="12"/>
    <n v="3240"/>
    <n v="71280"/>
    <n v="3.24"/>
    <n v="71.28"/>
    <s v="CLASE"/>
    <m/>
    <m/>
    <s v="X"/>
    <s v="ALUMNADO Y PERSONAL DOCENTE"/>
    <s v="PERSONAL DOCENTE"/>
  </r>
  <r>
    <x v="0"/>
    <x v="4"/>
    <x v="2"/>
    <s v="ELECTRICA "/>
    <s v="MINISPLIT GREE"/>
    <n v="1035"/>
    <s v="watts"/>
    <n v="1"/>
    <n v="12"/>
    <n v="12420"/>
    <n v="273240"/>
    <n v="12.42"/>
    <n v="273.24"/>
    <s v="CLASE"/>
    <m/>
    <m/>
    <s v="X"/>
    <s v="ALUMNADO Y PERSONAL DOCENTE"/>
    <s v="BRIGADAS"/>
  </r>
  <r>
    <x v="0"/>
    <x v="5"/>
    <x v="0"/>
    <s v="ELECTRICA"/>
    <s v="LAMPARAS  FLUORESCENTES EN U"/>
    <n v="32"/>
    <s v="watts"/>
    <n v="2"/>
    <n v="6"/>
    <n v="384"/>
    <n v="8448"/>
    <n v="0.38400000000000001"/>
    <n v="8.4480000000000004"/>
    <s v="ACCESOS"/>
    <m/>
    <m/>
    <s v="X"/>
    <s v="TODOS (AS)"/>
    <s v="VIGILANTES"/>
  </r>
  <r>
    <x v="0"/>
    <x v="5"/>
    <x v="0"/>
    <s v="ELECTRICA"/>
    <s v="LÁMPARA LED EN U"/>
    <n v="18"/>
    <s v="watts"/>
    <n v="10"/>
    <n v="6"/>
    <n v="1080"/>
    <n v="23760"/>
    <n v="1.08"/>
    <n v="23.76"/>
    <s v="ACCESOS"/>
    <m/>
    <m/>
    <s v="X"/>
    <s v="PERSONAL"/>
    <s v="VIGILANTES"/>
  </r>
  <r>
    <x v="0"/>
    <x v="6"/>
    <x v="3"/>
    <s v="ELÉCTRICA"/>
    <s v="CHECADOR (zksoftware)"/>
    <n v="10"/>
    <s v="watts"/>
    <n v="1"/>
    <n v="24"/>
    <n v="240"/>
    <n v="5280"/>
    <n v="0.24"/>
    <n v="5.28"/>
    <s v="CONTROL DE PERSONAL"/>
    <m/>
    <m/>
    <s v="X"/>
    <s v="PERSONAL DOCENTE Y ADMINISTRATIVO"/>
    <s v="VIGILANTES"/>
  </r>
  <r>
    <x v="0"/>
    <x v="6"/>
    <x v="0"/>
    <s v="ELÉCTRICA"/>
    <s v="LAMPARAS  FLUORESCENTES EN U"/>
    <n v="32"/>
    <s v="watts"/>
    <n v="6"/>
    <n v="6"/>
    <n v="1152"/>
    <n v="25344"/>
    <n v="1.1519999999999999"/>
    <n v="25.344000000000001"/>
    <s v="ACCESOS"/>
    <m/>
    <m/>
    <s v="X"/>
    <s v="TODOS (AS)"/>
    <s v="VIGILANTES"/>
  </r>
  <r>
    <x v="0"/>
    <x v="6"/>
    <x v="0"/>
    <s v="ELÉCTRICA"/>
    <s v="LÁMPARA LED EN U"/>
    <n v="18"/>
    <s v="watts"/>
    <n v="10"/>
    <n v="6"/>
    <n v="1080"/>
    <n v="23760"/>
    <n v="1.08"/>
    <n v="23.76"/>
    <s v="ACCESOS"/>
    <m/>
    <m/>
    <s v="X"/>
    <s v="TODOS (AS)"/>
    <s v="VIGILANTES"/>
  </r>
  <r>
    <x v="0"/>
    <x v="6"/>
    <x v="1"/>
    <s v="ELÉCTRICA"/>
    <s v="PANTALLA PLASMA  SAMSUNG "/>
    <n v="40"/>
    <s v="watts"/>
    <n v="1"/>
    <n v="2"/>
    <n v="80"/>
    <n v="1760"/>
    <n v="0.08"/>
    <n v="1.76"/>
    <s v="INFORMATIVO"/>
    <m/>
    <s v="X"/>
    <m/>
    <s v="TODOS (AS)"/>
    <s v="BRIGADAS"/>
  </r>
  <r>
    <x v="0"/>
    <x v="7"/>
    <x v="0"/>
    <s v="ELECTRICA"/>
    <s v="LÁMPARA FLUORECENTE EN U"/>
    <n v="32"/>
    <s v="watts"/>
    <n v="6"/>
    <n v="6"/>
    <n v="1152"/>
    <n v="25344"/>
    <n v="1.1519999999999999"/>
    <n v="25.344000000000001"/>
    <s v="SERVICIOS"/>
    <m/>
    <m/>
    <s v="X"/>
    <s v="TODOS (AS)"/>
    <s v="VIGILANTES"/>
  </r>
  <r>
    <x v="0"/>
    <x v="8"/>
    <x v="0"/>
    <s v="ELÉCTRICA"/>
    <s v="LAMPARAS  FLUORESCENTES EN U"/>
    <n v="32"/>
    <s v="watts"/>
    <n v="4"/>
    <n v="6"/>
    <n v="768"/>
    <n v="16896"/>
    <n v="0.76800000000000002"/>
    <n v="16.896000000000001"/>
    <s v="SERVICIOS"/>
    <m/>
    <m/>
    <s v="X"/>
    <s v="TODOS (AS)"/>
    <s v="VIGILANTES"/>
  </r>
  <r>
    <x v="0"/>
    <x v="8"/>
    <x v="0"/>
    <s v="ELÉCTRICA"/>
    <s v="LAMPARA LED EN U"/>
    <n v="18"/>
    <s v="watts"/>
    <n v="2"/>
    <n v="6"/>
    <n v="216"/>
    <n v="4752"/>
    <n v="0.216"/>
    <n v="4.7519999999999998"/>
    <s v="SERVICIOS"/>
    <m/>
    <m/>
    <m/>
    <m/>
    <m/>
  </r>
  <r>
    <x v="0"/>
    <x v="9"/>
    <x v="0"/>
    <s v="ELÉCTRICA"/>
    <s v="LAMPARAS  FLUORESCENTES EN U"/>
    <n v="32"/>
    <s v="watts"/>
    <n v="30"/>
    <n v="2"/>
    <n v="1920"/>
    <n v="42240"/>
    <n v="1.92"/>
    <n v="42.24"/>
    <s v="CLASE"/>
    <m/>
    <m/>
    <s v="X"/>
    <s v="ALUMNADO Y PERSONAL DOCENTE"/>
    <s v="RESPONSABLE DE LABORATORIO"/>
  </r>
  <r>
    <x v="0"/>
    <x v="9"/>
    <x v="0"/>
    <s v="ELÉCTRICA"/>
    <s v="LÁMPARA LED EN U"/>
    <n v="18"/>
    <s v="watts"/>
    <n v="6"/>
    <n v="2"/>
    <n v="216"/>
    <n v="4752"/>
    <n v="0.216"/>
    <n v="4.7519999999999998"/>
    <s v="CLASE"/>
    <m/>
    <m/>
    <s v="X"/>
    <s v="ALUMNADO Y PERSONAL DOCENTE"/>
    <s v="RESPONSABLE DE LABORATORIO"/>
  </r>
  <r>
    <x v="0"/>
    <x v="9"/>
    <x v="2"/>
    <s v="ELÉCTRICA"/>
    <s v="AIRE ACONDICIONADO DE CAJON"/>
    <n v="1100"/>
    <s v="watts"/>
    <n v="2"/>
    <n v="2"/>
    <n v="4400"/>
    <n v="96800"/>
    <n v="4.4000000000000004"/>
    <n v="96.8"/>
    <s v="CLASE"/>
    <m/>
    <m/>
    <s v="X"/>
    <s v="ALUMNADO Y PERSONAL DOCENTE"/>
    <s v="RESPONSABLE DE LABORATORIO"/>
  </r>
  <r>
    <x v="0"/>
    <x v="9"/>
    <x v="2"/>
    <s v="ELECTRICA"/>
    <s v="EXTRACTOR DE AIRE"/>
    <n v="40"/>
    <s v="watts"/>
    <n v="2"/>
    <n v="2"/>
    <n v="160"/>
    <n v="3520"/>
    <n v="0.16"/>
    <n v="3.52"/>
    <s v="CLASE"/>
    <m/>
    <m/>
    <s v="X"/>
    <s v="ALUMNADO, PERSONAL DOCENTE Y ADMINISTRATIVO"/>
    <s v="RESPONSABLE DE LABORATORIO"/>
  </r>
  <r>
    <x v="0"/>
    <x v="9"/>
    <x v="4"/>
    <s v="ELÉCTRICA"/>
    <s v="REFRIGERADOR SAMSUNG"/>
    <n v="2514"/>
    <s v="watts"/>
    <n v="1"/>
    <n v="24"/>
    <n v="60336"/>
    <n v="1327392"/>
    <n v="60.335999999999999"/>
    <n v="1327.3920000000001"/>
    <s v="PRÁCTICAS/CLASE"/>
    <m/>
    <m/>
    <s v="X"/>
    <s v="ALUMNADO Y PERSONAL DOCENTE"/>
    <s v="PERSONAL DOCENTE/ RESPONSABLE DE LABORATORIO"/>
  </r>
  <r>
    <x v="0"/>
    <x v="9"/>
    <x v="4"/>
    <s v="ELECTRICA"/>
    <s v="HORNO "/>
    <n v="862.5"/>
    <s v="watts"/>
    <n v="1"/>
    <n v="0.5"/>
    <n v="431.25"/>
    <n v="9487.5"/>
    <n v="0.43125000000000002"/>
    <n v="9.4875000000000007"/>
    <s v="PRÁCTICAS/CLASE"/>
    <m/>
    <m/>
    <s v="X"/>
    <s v="ALUMNADO Y PERSONAL DOCENTE"/>
    <s v="PERSONAL DOCENTE/ RESPONSABLE DE LABORATORIO"/>
  </r>
  <r>
    <x v="0"/>
    <x v="10"/>
    <x v="2"/>
    <s v="ELÉCTRICA"/>
    <s v="VENTILADOR DE PISO"/>
    <n v="90"/>
    <s v="watts"/>
    <n v="1"/>
    <n v="8"/>
    <n v="720"/>
    <n v="15840"/>
    <n v="0.72"/>
    <n v="15.84"/>
    <m/>
    <m/>
    <m/>
    <m/>
    <m/>
    <m/>
  </r>
  <r>
    <x v="0"/>
    <x v="10"/>
    <x v="0"/>
    <s v="ELÉCTRICA"/>
    <s v="LAMPARAS  FLUORESCENTES EN U"/>
    <n v="32"/>
    <s v="watts"/>
    <n v="8"/>
    <n v="8"/>
    <n v="2048"/>
    <n v="45056"/>
    <n v="2.048"/>
    <n v="45.055999999999997"/>
    <s v="ADMINISTRATIVA"/>
    <m/>
    <m/>
    <s v="X"/>
    <s v="PERSONAL ADMINISTRATIVO"/>
    <s v="RESPONSABLE DE LABORATORIO"/>
  </r>
  <r>
    <x v="0"/>
    <x v="10"/>
    <x v="2"/>
    <s v="ELECTRICA"/>
    <s v="AIRE ACONDICIONADO (LG)"/>
    <n v="1200"/>
    <s v="watts"/>
    <n v="1"/>
    <n v="8"/>
    <n v="9600"/>
    <n v="211200"/>
    <n v="9.6"/>
    <n v="211.2"/>
    <s v="ADMINISTRATIVA"/>
    <m/>
    <m/>
    <s v="X"/>
    <s v="PERSONAL ADMINISTRATIVO"/>
    <s v="RESPONSABLE DE LABORATORIO"/>
  </r>
  <r>
    <x v="0"/>
    <x v="10"/>
    <x v="5"/>
    <s v="ELÉCTRICA"/>
    <s v="COMPUTADORA HP 52032"/>
    <n v="180"/>
    <s v="watts"/>
    <n v="2"/>
    <n v="8"/>
    <n v="2880"/>
    <n v="63360"/>
    <n v="2.88"/>
    <n v="63.36"/>
    <s v="ADMINISTRATIVA"/>
    <m/>
    <m/>
    <s v="X"/>
    <s v="PERSONAL ADMINISTRATIVO"/>
    <s v="RESPONSABLE DE LABORATORIO"/>
  </r>
  <r>
    <x v="0"/>
    <x v="11"/>
    <x v="0"/>
    <s v="ELÉCTRICA"/>
    <s v="LAMPARAS  FLUORESCENTES EN U"/>
    <n v="32"/>
    <s v="watts"/>
    <n v="4"/>
    <n v="2"/>
    <n v="256"/>
    <n v="5632"/>
    <n v="0.25600000000000001"/>
    <n v="5.6319999999999997"/>
    <s v="ILUMINACIÓN"/>
    <m/>
    <m/>
    <s v="X"/>
    <s v="ALUMNADO Y PERSONAL DOCENTE"/>
    <s v="RESPONSABLE DE LABORATORIO"/>
  </r>
  <r>
    <x v="0"/>
    <x v="11"/>
    <x v="2"/>
    <s v="ELÉCTRICA"/>
    <s v="AIRE ACONDICIONADO (YORK)"/>
    <n v="3500"/>
    <s v="watts"/>
    <n v="1"/>
    <n v="2"/>
    <n v="7000"/>
    <n v="154000"/>
    <n v="7"/>
    <n v="154"/>
    <m/>
    <m/>
    <m/>
    <s v="X"/>
    <s v="ALUMNADO Y PERSONAL DOCENTE"/>
    <s v="RESPONSABLE DE LABORATORIO"/>
  </r>
  <r>
    <x v="0"/>
    <x v="12"/>
    <x v="0"/>
    <s v="ELECTRICA"/>
    <s v="LAMPARAS  FLUORESCENTES EN U"/>
    <n v="18"/>
    <s v="watts"/>
    <n v="6"/>
    <n v="8"/>
    <n v="864"/>
    <n v="19008"/>
    <n v="0.86399999999999999"/>
    <n v="19.007999999999999"/>
    <s v="ILUMINACIÓN"/>
    <m/>
    <m/>
    <s v="X"/>
    <s v="PERSONAL ADMINISTRATIVO"/>
    <s v="JEFE DE DEPARTAMENTO"/>
  </r>
  <r>
    <x v="0"/>
    <x v="12"/>
    <x v="2"/>
    <s v="ELÉCTRICA"/>
    <s v="AIRE ACONDICIONADO DE CAJON LG"/>
    <n v="1200"/>
    <s v="watts"/>
    <n v="1"/>
    <n v="8"/>
    <n v="9600"/>
    <n v="211200"/>
    <n v="9.6"/>
    <n v="211.2"/>
    <m/>
    <s v="X"/>
    <m/>
    <m/>
    <s v="PERSONAL ADMINISTRATIVO"/>
    <s v="JEFE DE DEPARTAMENTO"/>
  </r>
  <r>
    <x v="0"/>
    <x v="12"/>
    <x v="5"/>
    <s v="ELÉCTRICA"/>
    <s v="COMPUTADORA HP"/>
    <n v="180"/>
    <s v="watts"/>
    <n v="1"/>
    <n v="8"/>
    <n v="1440"/>
    <n v="31680"/>
    <n v="1.44"/>
    <n v="31.68"/>
    <s v="ADMINISTRATIVA"/>
    <m/>
    <m/>
    <s v="X"/>
    <s v="PERSONAL ADMINISTRATIVO"/>
    <s v="JEFE DE DEPARTAMENTO"/>
  </r>
  <r>
    <x v="0"/>
    <x v="12"/>
    <x v="3"/>
    <s v="ELÉCTRICA"/>
    <s v="IMPRESORA EPSON"/>
    <n v="11"/>
    <s v="watts"/>
    <n v="1"/>
    <n v="8"/>
    <n v="88"/>
    <n v="1936"/>
    <n v="8.7999999999999995E-2"/>
    <n v="1.9359999999999999"/>
    <s v="ADMINISTRATIVA"/>
    <m/>
    <m/>
    <m/>
    <m/>
    <m/>
  </r>
  <r>
    <x v="0"/>
    <x v="12"/>
    <x v="3"/>
    <s v="ELÉCTRICA"/>
    <s v="REGULADOR COMPLET"/>
    <n v="750"/>
    <s v="watts"/>
    <n v="1"/>
    <n v="24"/>
    <n v="18000"/>
    <n v="396000"/>
    <n v="18"/>
    <n v="396"/>
    <s v="ADMINISTRATIVA"/>
    <m/>
    <m/>
    <s v="X"/>
    <s v="PERSONAL ADMINISTRATIVO"/>
    <s v="JEFE DE DEPARTAMENTO"/>
  </r>
  <r>
    <x v="0"/>
    <x v="13"/>
    <x v="5"/>
    <s v="ELÉCTRICA"/>
    <s v="COMPUTADORA HP"/>
    <n v="180"/>
    <s v="watts"/>
    <n v="1"/>
    <n v="8"/>
    <n v="1440"/>
    <n v="31680"/>
    <n v="1.44"/>
    <n v="31.68"/>
    <s v="ADMINISTRATIVA"/>
    <m/>
    <m/>
    <s v="X"/>
    <s v="PERSONAL ADMINISTRATIVO"/>
    <s v="JEFE DE DEPARTAMENTO"/>
  </r>
  <r>
    <x v="0"/>
    <x v="13"/>
    <x v="3"/>
    <s v="ELECTRICA"/>
    <s v="IMPRESORA EPSON"/>
    <n v="120"/>
    <s v="watts"/>
    <n v="1"/>
    <n v="8"/>
    <n v="960"/>
    <n v="21120"/>
    <n v="0.96"/>
    <n v="21.12"/>
    <s v="ADMINISTRATIVA"/>
    <m/>
    <m/>
    <m/>
    <m/>
    <m/>
  </r>
  <r>
    <x v="0"/>
    <x v="13"/>
    <x v="3"/>
    <s v="ELÉCTRICA"/>
    <s v="REGULADOR S/M"/>
    <n v="1200"/>
    <s v="watts"/>
    <n v="1"/>
    <n v="24"/>
    <n v="28800"/>
    <n v="633600"/>
    <n v="28.8"/>
    <n v="633.6"/>
    <s v="ADMINISTRATIVA"/>
    <m/>
    <m/>
    <s v="X"/>
    <s v="PERSONAL ADMINISTRATIVO"/>
    <s v="JEFE DE DEPARTAMENTO"/>
  </r>
  <r>
    <x v="0"/>
    <x v="14"/>
    <x v="0"/>
    <s v="ELÉCTRICA"/>
    <s v="LAMPARAS  FLUORESCENTES EN U"/>
    <n v="32"/>
    <s v="watts"/>
    <n v="8"/>
    <n v="10"/>
    <n v="2560"/>
    <n v="56320"/>
    <n v="2.56"/>
    <n v="56.32"/>
    <s v="ILUMINACIÓN"/>
    <m/>
    <m/>
    <s v="X"/>
    <s v="PERSONAL DOCENTE"/>
    <s v="ACADEMIA ECONOMICO-ADMINISTRATIVO"/>
  </r>
  <r>
    <x v="0"/>
    <x v="15"/>
    <x v="0"/>
    <s v="ELÉCTRICA"/>
    <s v="LAMPARAS FLUORECENTES EN U "/>
    <n v="32"/>
    <s v="watts"/>
    <n v="6"/>
    <n v="10"/>
    <n v="1920"/>
    <n v="42240"/>
    <n v="1.92"/>
    <n v="42.24"/>
    <s v="ILUMINACIÓN"/>
    <m/>
    <m/>
    <s v="X"/>
    <s v="PERSONAL DOCENTE"/>
    <s v="ACADEMIA ECONOMICO-ADMINISTRATIVO"/>
  </r>
  <r>
    <x v="0"/>
    <x v="15"/>
    <x v="0"/>
    <s v="ELÉCTRICA"/>
    <s v="LAMPARA LED EN U"/>
    <n v="18"/>
    <s v="watts"/>
    <n v="2"/>
    <n v="10"/>
    <n v="360"/>
    <n v="7920"/>
    <n v="0.36"/>
    <n v="7.92"/>
    <s v="ILUMINACIÓN"/>
    <m/>
    <m/>
    <s v="X"/>
    <s v="PERSONAL DOCENTE"/>
    <s v="ACADEMIA ECONOMICO-ADMINISTRATIVO"/>
  </r>
  <r>
    <x v="0"/>
    <x v="15"/>
    <x v="0"/>
    <s v="ELÉCTRICA"/>
    <s v="FOCO LED"/>
    <n v="8"/>
    <s v="watts"/>
    <n v="1"/>
    <n v="2"/>
    <n v="16"/>
    <n v="352"/>
    <n v="1.6E-2"/>
    <n v="0.35199999999999998"/>
    <s v="ILUMINACIÓN"/>
    <m/>
    <m/>
    <s v="X"/>
    <s v="PERSONAL DOCENTE"/>
    <s v="ACADEMIA ECONOMICO-ADMINISTRATIVO"/>
  </r>
  <r>
    <x v="0"/>
    <x v="16"/>
    <x v="6"/>
    <s v="ELÉCTRICA"/>
    <s v="CAMARA DE SEGURIDAD DAHUA"/>
    <n v="10.1"/>
    <s v="watts"/>
    <n v="1"/>
    <n v="24"/>
    <n v="242.39999999999998"/>
    <n v="5332.7999999999993"/>
    <n v="0.24239999999999998"/>
    <n v="5.3327999999999989"/>
    <s v="SEGURIDAD"/>
    <m/>
    <m/>
    <s v="X"/>
    <s v="TODOS (AS)"/>
    <s v="VIGILANTES"/>
  </r>
  <r>
    <x v="0"/>
    <x v="17"/>
    <x v="0"/>
    <s v="ELÉCTRICA"/>
    <s v="LAMPARAS  FLUORESCENTES EN U"/>
    <n v="32"/>
    <s v="watts"/>
    <n v="24"/>
    <n v="4"/>
    <n v="3072"/>
    <n v="67584"/>
    <n v="3.0720000000000001"/>
    <n v="67.584000000000003"/>
    <s v="ILUMINACIÓN"/>
    <m/>
    <m/>
    <s v="X"/>
    <s v="TODOS (AS)"/>
    <s v="BRIGADAS"/>
  </r>
  <r>
    <x v="0"/>
    <x v="17"/>
    <x v="2"/>
    <s v="ELÉCTRICA"/>
    <s v="MINI SPLIT TRANE "/>
    <n v="889"/>
    <s v="watts"/>
    <n v="2"/>
    <n v="4"/>
    <n v="7112"/>
    <n v="156464"/>
    <n v="7.1120000000000001"/>
    <n v="156.464"/>
    <s v="CLASE"/>
    <m/>
    <m/>
    <s v="X"/>
    <s v="TODOS (AS)"/>
    <s v="BRIGADAS"/>
  </r>
  <r>
    <x v="1"/>
    <x v="18"/>
    <x v="0"/>
    <s v="ELÉCTRICA"/>
    <s v="LAMPARAS  FLUORESCENTES EN U"/>
    <n v="32"/>
    <s v="watts"/>
    <n v="4"/>
    <n v="8"/>
    <n v="1024"/>
    <n v="22528"/>
    <n v="1.024"/>
    <n v="22.527999999999999"/>
    <s v="ADMINISTRATIVA"/>
    <m/>
    <m/>
    <s v="X"/>
    <s v="PERSONAL"/>
    <s v="BRIGADAS"/>
  </r>
  <r>
    <x v="1"/>
    <x v="18"/>
    <x v="5"/>
    <s v="ELÉCTRICA"/>
    <s v="COMPUTADORA HP"/>
    <n v="180"/>
    <s v="watts"/>
    <n v="1"/>
    <n v="8"/>
    <n v="1440"/>
    <n v="31680"/>
    <n v="1.44"/>
    <n v="31.68"/>
    <s v="ADMINISTRATIVA"/>
    <m/>
    <m/>
    <s v="X"/>
    <s v="PERSONAL ADMINISTRATIVO"/>
    <s v="JEFE DE DEPARTAMENTO"/>
  </r>
  <r>
    <x v="1"/>
    <x v="18"/>
    <x v="3"/>
    <s v="ELÉCTRICA"/>
    <s v="REGULADOR COMPLET"/>
    <n v="750"/>
    <s v="watts"/>
    <n v="1"/>
    <n v="24"/>
    <n v="18000"/>
    <n v="396000"/>
    <n v="18"/>
    <n v="396"/>
    <s v="ADMINISTRATIVA"/>
    <m/>
    <m/>
    <s v="X"/>
    <s v="PERSONAL ADMINISTRATIVO"/>
    <s v="JEFE DE DEPARTAMENTO"/>
  </r>
  <r>
    <x v="2"/>
    <x v="16"/>
    <x v="6"/>
    <s v="ELÉCTRICA"/>
    <s v="CAMAR DE SEGURIDAD FELINES"/>
    <n v="8"/>
    <s v="watts"/>
    <n v="1"/>
    <n v="24"/>
    <n v="192"/>
    <n v="4224"/>
    <n v="0.192"/>
    <n v="4.2240000000000002"/>
    <s v="SEGURIDAD"/>
    <m/>
    <m/>
    <s v="X"/>
    <s v="TODOS (AS)"/>
    <s v="VIGILANTES"/>
  </r>
  <r>
    <x v="2"/>
    <x v="19"/>
    <x v="0"/>
    <s v="ELÉCTRICA"/>
    <s v="LAMPARAS  FLUORESCENTES EN U"/>
    <n v="32"/>
    <s v="watts"/>
    <n v="20"/>
    <n v="12"/>
    <n v="7680"/>
    <n v="168960"/>
    <n v="7.68"/>
    <n v="168.96"/>
    <s v="ILUMINACIÓN"/>
    <m/>
    <m/>
    <s v="X"/>
    <s v="TODOS (AS)"/>
    <s v="VIGILANTES"/>
  </r>
  <r>
    <x v="2"/>
    <x v="19"/>
    <x v="0"/>
    <s v="ELÉCTRICA"/>
    <s v="LÁMPARA LED"/>
    <n v="18"/>
    <s v="watts"/>
    <n v="8"/>
    <n v="12"/>
    <n v="1728"/>
    <n v="38016"/>
    <n v="1.728"/>
    <n v="38.015999999999998"/>
    <s v="ILUMINACIÓN"/>
    <m/>
    <m/>
    <s v="X"/>
    <s v="TODOS (AS)"/>
    <s v="VIGILANTES"/>
  </r>
  <r>
    <x v="2"/>
    <x v="16"/>
    <x v="0"/>
    <s v="ELÉCTRICA"/>
    <s v="LAMPARAS  FLUORESCENTES EN U"/>
    <n v="32"/>
    <s v="watts"/>
    <n v="2"/>
    <n v="12"/>
    <n v="768"/>
    <n v="16896"/>
    <n v="0.76800000000000002"/>
    <n v="16.896000000000001"/>
    <s v="ILUMINACIÓN"/>
    <m/>
    <m/>
    <s v="X"/>
    <s v="TODOS (AS)"/>
    <s v="VIGILANTES"/>
  </r>
  <r>
    <x v="2"/>
    <x v="16"/>
    <x v="0"/>
    <s v="ELÉCTRICA"/>
    <s v="LAMPARAS  LED EN U"/>
    <n v="18"/>
    <s v="watts"/>
    <n v="4"/>
    <n v="12"/>
    <n v="864"/>
    <n v="19008"/>
    <n v="0.86399999999999999"/>
    <n v="19.007999999999999"/>
    <s v="ILUMINACIÓN"/>
    <m/>
    <m/>
    <s v="X"/>
    <s v="TODOS (AS)"/>
    <s v="VIGILANTES"/>
  </r>
  <r>
    <x v="2"/>
    <x v="16"/>
    <x v="0"/>
    <s v="ELÉCTRICA"/>
    <s v="LAMPARAS  DE BARRAS"/>
    <n v="32"/>
    <s v="watts"/>
    <n v="6"/>
    <n v="12"/>
    <n v="2304"/>
    <n v="50688"/>
    <n v="2.3039999999999998"/>
    <n v="50.688000000000002"/>
    <s v="ILUMINACIÓN"/>
    <m/>
    <m/>
    <s v="X"/>
    <s v="TODOS (AS)"/>
    <s v="VIGILANTES"/>
  </r>
  <r>
    <x v="2"/>
    <x v="20"/>
    <x v="0"/>
    <s v="ELÉCTRICA"/>
    <s v="LAMPARAS  FLUORESCENTES EN U"/>
    <n v="32"/>
    <s v="watts"/>
    <n v="6"/>
    <n v="8"/>
    <n v="1536"/>
    <n v="33792"/>
    <n v="1.536"/>
    <n v="33.792000000000002"/>
    <s v="ILUMINACIÓN"/>
    <m/>
    <m/>
    <s v="X"/>
    <s v="TODOS (AS)"/>
    <s v="VIGILANTES"/>
  </r>
  <r>
    <x v="2"/>
    <x v="21"/>
    <x v="0"/>
    <s v="ELÉCTRICA"/>
    <s v="LAMPARAS  FLUORESCENTES EN U"/>
    <n v="32"/>
    <s v="watts"/>
    <n v="6"/>
    <n v="8"/>
    <n v="1536"/>
    <n v="33792"/>
    <n v="1.536"/>
    <n v="33.792000000000002"/>
    <s v="ILUMINACIÓN"/>
    <m/>
    <m/>
    <s v="X"/>
    <s v="TODOS (AS)"/>
    <s v="VIGILANTES"/>
  </r>
  <r>
    <x v="2"/>
    <x v="22"/>
    <x v="0"/>
    <s v="ELÉCTRICA"/>
    <s v="LAMPARAS  FLUORESCENTES EN U"/>
    <n v="32"/>
    <s v="watts"/>
    <n v="18"/>
    <n v="12"/>
    <n v="6912"/>
    <n v="152064"/>
    <n v="6.9119999999999999"/>
    <n v="152.06399999999999"/>
    <s v="ILUMINACIÓN"/>
    <m/>
    <m/>
    <s v="X"/>
    <s v="ALUMNADO Y PERSONAL DOCENTE"/>
    <s v="BRIGADAS"/>
  </r>
  <r>
    <x v="2"/>
    <x v="22"/>
    <x v="0"/>
    <s v="ELÉCTRICA"/>
    <s v="LAMPARAS LED EN U"/>
    <n v="18"/>
    <s v="watts"/>
    <n v="6"/>
    <n v="12"/>
    <n v="1296"/>
    <n v="28512"/>
    <n v="1.296"/>
    <n v="28.512"/>
    <s v="ILUMINACIÓN"/>
    <m/>
    <m/>
    <s v="X"/>
    <s v="ALUMNADO Y PERSONAL DOCENTE"/>
    <s v="BRIGADAS"/>
  </r>
  <r>
    <x v="2"/>
    <x v="22"/>
    <x v="1"/>
    <s v="ELÉCTRICA"/>
    <s v="PROYECTOR BENQ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2"/>
    <x v="22"/>
    <x v="2"/>
    <s v="ELÉCTRICA"/>
    <s v="MINISPLIT GREE"/>
    <n v="1672"/>
    <s v="watts"/>
    <n v="1"/>
    <n v="12"/>
    <n v="20064"/>
    <n v="441408"/>
    <n v="20.064"/>
    <n v="441.40800000000002"/>
    <s v="CLASE"/>
    <m/>
    <m/>
    <s v="X"/>
    <s v="ALUMNADO Y PERSONAL DOCENTE"/>
    <s v="BRIGADAS"/>
  </r>
  <r>
    <x v="2"/>
    <x v="22"/>
    <x v="5"/>
    <s v="ELÉCTRICA"/>
    <s v="REGULADOR"/>
    <n v="540"/>
    <s v="watts"/>
    <n v="1"/>
    <n v="24"/>
    <n v="12960"/>
    <n v="285120"/>
    <n v="12.96"/>
    <n v="285.12"/>
    <s v="CLASE"/>
    <m/>
    <m/>
    <s v="X"/>
    <s v="ALUMNADO Y PERSONAL DOCENTE"/>
    <s v="VIGILANTES"/>
  </r>
  <r>
    <x v="2"/>
    <x v="23"/>
    <x v="0"/>
    <s v="ELÉCTRICA"/>
    <s v="LAMPARAS  FLUORESCENTES EN U"/>
    <n v="32"/>
    <s v="watts"/>
    <n v="22"/>
    <n v="12"/>
    <n v="8448"/>
    <n v="185856"/>
    <n v="8.4480000000000004"/>
    <n v="185.85599999999999"/>
    <s v="ILUMINACIÓN"/>
    <m/>
    <m/>
    <s v="X"/>
    <s v="ALUMNADO Y PERSONAL DOCENTE"/>
    <s v="BRIGADAS"/>
  </r>
  <r>
    <x v="2"/>
    <x v="24"/>
    <x v="0"/>
    <s v="ELÉCTRICA"/>
    <s v="LAMPARAS LED EN U"/>
    <n v="18"/>
    <s v="watts"/>
    <n v="2"/>
    <n v="13"/>
    <n v="468"/>
    <n v="10296"/>
    <n v="0.46800000000000003"/>
    <n v="10.295999999999999"/>
    <s v="ILUMINACIÓN"/>
    <m/>
    <m/>
    <s v="X"/>
    <s v="ALUMNADO Y PERSONAL DOCENTE"/>
    <s v="BRIGADAS"/>
  </r>
  <r>
    <x v="2"/>
    <x v="23"/>
    <x v="1"/>
    <s v="ELÉCTRICA"/>
    <s v="PROYECTOR 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2"/>
    <x v="23"/>
    <x v="2"/>
    <s v="ELÉCTRICA"/>
    <s v="MINISPLIT GREE"/>
    <n v="1672"/>
    <s v="watts"/>
    <n v="1"/>
    <n v="12"/>
    <n v="20064"/>
    <n v="441408"/>
    <n v="20.064"/>
    <n v="441.40800000000002"/>
    <s v="CLASE"/>
    <m/>
    <m/>
    <m/>
    <s v="TODOS (AS)"/>
    <s v="BRIGADAS"/>
  </r>
  <r>
    <x v="2"/>
    <x v="23"/>
    <x v="5"/>
    <s v="ELÉCTRICA"/>
    <s v="REGULADOR"/>
    <n v="540"/>
    <s v="watts"/>
    <n v="1"/>
    <n v="17"/>
    <n v="9180"/>
    <n v="201960"/>
    <n v="9.18"/>
    <n v="201.96"/>
    <s v="CLASE"/>
    <m/>
    <m/>
    <s v="X"/>
    <s v="ALUMNADO Y PERSONAL DOCENTE"/>
    <s v="VIGILANTES"/>
  </r>
  <r>
    <x v="2"/>
    <x v="25"/>
    <x v="0"/>
    <s v="ELÉCTRICA"/>
    <s v="LAMPARAS  FLUORESCENTES EN U"/>
    <n v="32"/>
    <s v="watts"/>
    <n v="1"/>
    <n v="12"/>
    <n v="384"/>
    <n v="8448"/>
    <n v="0.38400000000000001"/>
    <n v="8.4480000000000004"/>
    <s v="ILUMINACIÓN"/>
    <m/>
    <m/>
    <s v="X"/>
    <s v="TODOS (AS)"/>
    <s v="BRIGADAS"/>
  </r>
  <r>
    <x v="2"/>
    <x v="26"/>
    <x v="0"/>
    <s v="ELÉCTRICA"/>
    <s v="LAMPARAS LED EN U"/>
    <n v="18"/>
    <s v="watts"/>
    <n v="1"/>
    <n v="13"/>
    <n v="234"/>
    <n v="5148"/>
    <n v="0.23400000000000001"/>
    <n v="5.1479999999999997"/>
    <s v="ILUMINACIÓN"/>
    <m/>
    <m/>
    <s v="X"/>
    <s v="TODOS (AS)"/>
    <s v="BRIGADAS"/>
  </r>
  <r>
    <x v="2"/>
    <x v="25"/>
    <x v="1"/>
    <s v="ELÉCTRICA"/>
    <s v="PROYECTOR BENQ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2"/>
    <x v="25"/>
    <x v="2"/>
    <s v="ELÉCTRICA"/>
    <s v="MINISPLIT GREE"/>
    <n v="1672"/>
    <s v="watts"/>
    <n v="1"/>
    <n v="12"/>
    <n v="20064"/>
    <n v="441408"/>
    <n v="20.064"/>
    <n v="441.40800000000002"/>
    <s v="CLASE"/>
    <m/>
    <m/>
    <m/>
    <s v="TODOS (AS)"/>
    <s v="BRIGADAS"/>
  </r>
  <r>
    <x v="2"/>
    <x v="25"/>
    <x v="5"/>
    <s v="ELÉCTRICA"/>
    <s v="REGULADOR"/>
    <n v="540"/>
    <s v="watts"/>
    <n v="1"/>
    <n v="24"/>
    <n v="12960"/>
    <n v="285120"/>
    <n v="12.96"/>
    <n v="285.12"/>
    <s v="CLASE"/>
    <m/>
    <m/>
    <s v="X"/>
    <s v="ALUMNADO Y PERSONAL DOCENTE"/>
    <s v="VIGILANTES"/>
  </r>
  <r>
    <x v="2"/>
    <x v="27"/>
    <x v="0"/>
    <s v="ELÉCTRICA"/>
    <s v="LAMPARAS  FLUORESCENTES EN U"/>
    <n v="32"/>
    <s v="watts"/>
    <n v="15"/>
    <n v="6"/>
    <n v="2880"/>
    <n v="63360"/>
    <n v="2.88"/>
    <n v="63.36"/>
    <s v="ILUMINACIÓN"/>
    <m/>
    <m/>
    <s v="X"/>
    <s v="TODOS (AS)"/>
    <s v="VIGILANTES"/>
  </r>
  <r>
    <x v="2"/>
    <x v="27"/>
    <x v="0"/>
    <s v="ELÉCTRICA"/>
    <s v="LAMPARAS LED EN U"/>
    <n v="18"/>
    <s v="watts"/>
    <n v="5"/>
    <n v="6"/>
    <n v="540"/>
    <n v="11880"/>
    <n v="0.54"/>
    <n v="11.88"/>
    <s v="ILUMINACIÓN"/>
    <m/>
    <m/>
    <s v="X"/>
    <s v="TODOS (AS)"/>
    <s v="VIGILANTES"/>
  </r>
  <r>
    <x v="2"/>
    <x v="27"/>
    <x v="0"/>
    <s v="ELÉCTRICA"/>
    <s v="LAMPARA DE BARRA"/>
    <n v="32"/>
    <s v="watts"/>
    <n v="4"/>
    <n v="6"/>
    <n v="768"/>
    <n v="16896"/>
    <n v="0.76800000000000002"/>
    <n v="16.896000000000001"/>
    <s v="ILUMINACIÓN"/>
    <m/>
    <m/>
    <m/>
    <m/>
    <m/>
  </r>
  <r>
    <x v="2"/>
    <x v="27"/>
    <x v="0"/>
    <s v="ELÉCTRICA"/>
    <s v="SEÑALETICA LUMINOSA LLOYD'S"/>
    <n v="4"/>
    <s v="watts"/>
    <n v="1"/>
    <n v="24"/>
    <n v="96"/>
    <n v="2112"/>
    <n v="9.6000000000000002E-2"/>
    <n v="2.1120000000000001"/>
    <s v="SEGURIDAD"/>
    <m/>
    <m/>
    <s v="X"/>
    <s v="TODOS (AS)"/>
    <s v="VIGILANTES"/>
  </r>
  <r>
    <x v="2"/>
    <x v="27"/>
    <x v="4"/>
    <s v="ELÉCTRICA"/>
    <s v="DESPACHADOR DE AGUA"/>
    <n v="101.1"/>
    <s v="watts"/>
    <n v="1"/>
    <n v="24"/>
    <n v="2426.3999999999996"/>
    <n v="53380.799999999988"/>
    <n v="2.4263999999999997"/>
    <n v="53.380799999999986"/>
    <s v="ATENCIÓN"/>
    <m/>
    <m/>
    <s v="X"/>
    <s v="TODOS (AS)"/>
    <s v="VIGILANTES"/>
  </r>
  <r>
    <x v="2"/>
    <x v="27"/>
    <x v="2"/>
    <s v="ELÉCTRICA"/>
    <s v="AIRE ACONDICIONADO INDUSTRIAL"/>
    <n v="11920"/>
    <s v="watts"/>
    <n v="1"/>
    <n v="12"/>
    <n v="143040"/>
    <n v="3146880"/>
    <n v="143.04"/>
    <n v="3146.88"/>
    <s v="ADMINISTRATIVA"/>
    <m/>
    <m/>
    <s v="X"/>
    <s v="PERSONAL"/>
    <s v="VIGILANTES"/>
  </r>
  <r>
    <x v="2"/>
    <x v="28"/>
    <x v="0"/>
    <s v="ELÉCTRICA"/>
    <s v="LAMPARAS LED EN U"/>
    <n v="18"/>
    <s v="watts"/>
    <n v="12"/>
    <n v="3"/>
    <n v="648"/>
    <n v="14256"/>
    <n v="0.64800000000000002"/>
    <n v="14.256"/>
    <s v="ILUMINACIÓN"/>
    <m/>
    <m/>
    <s v="X"/>
    <s v="PERSONAL"/>
    <s v="BRIGADAS"/>
  </r>
  <r>
    <x v="2"/>
    <x v="28"/>
    <x v="1"/>
    <s v="ELÉCTRICA"/>
    <s v="PROYECTOR"/>
    <n v="270"/>
    <s v="watts"/>
    <n v="1"/>
    <n v="3"/>
    <n v="810"/>
    <n v="17820"/>
    <n v="0.81"/>
    <n v="17.82"/>
    <s v="REUNIÓN"/>
    <m/>
    <m/>
    <s v="X"/>
    <s v="PERSONAL ADMINISTRATIVO"/>
    <s v="PERSONAL ADMINISTRATIVO"/>
  </r>
  <r>
    <x v="2"/>
    <x v="29"/>
    <x v="5"/>
    <s v="ELÉCTRICA"/>
    <s v="COMPUTADORA HP"/>
    <n v="180"/>
    <s v="watts"/>
    <n v="1"/>
    <n v="12"/>
    <n v="2160"/>
    <n v="47520"/>
    <n v="2.16"/>
    <n v="47.52"/>
    <s v="ADMNISTRATIVA"/>
    <m/>
    <m/>
    <s v="X"/>
    <s v="PERSONAL ADMINISTRATIVO"/>
    <s v="BRIGADAS"/>
  </r>
  <r>
    <x v="2"/>
    <x v="29"/>
    <x v="3"/>
    <s v="ELÉCTRICA"/>
    <s v="COPIADORA CANON"/>
    <n v="1143"/>
    <s v="watts"/>
    <n v="1"/>
    <n v="10"/>
    <n v="11430"/>
    <n v="251460"/>
    <n v="11.43"/>
    <n v="251.46"/>
    <s v="ADMNISTRATIVA"/>
    <m/>
    <m/>
    <s v="X"/>
    <s v="PERSONAL ADMINISTRATIVO"/>
    <s v="JEFE DE DEPARTAMENTO"/>
  </r>
  <r>
    <x v="2"/>
    <x v="29"/>
    <x v="3"/>
    <s v="ELÉCTRICA"/>
    <s v="REGULADOR "/>
    <n v="600"/>
    <s v="watts"/>
    <n v="1"/>
    <n v="24"/>
    <n v="14400"/>
    <n v="316800"/>
    <n v="14.4"/>
    <n v="316.8"/>
    <s v="ADMNISTRATIVA"/>
    <m/>
    <m/>
    <s v="X"/>
    <s v="PERSONAL ADMINISTRATIVO"/>
    <s v="VIGILANTES"/>
  </r>
  <r>
    <x v="2"/>
    <x v="30"/>
    <x v="0"/>
    <s v="ELÉCTRICA"/>
    <s v="LAMPARAS  FLUORESCENTES EN U"/>
    <n v="32"/>
    <s v="watts"/>
    <n v="6"/>
    <n v="8"/>
    <n v="1536"/>
    <n v="33792"/>
    <n v="1.536"/>
    <n v="33.792000000000002"/>
    <s v="ILUMINACIÓN"/>
    <m/>
    <m/>
    <s v="X"/>
    <s v="PERSONAL"/>
    <s v="BRIGADAS"/>
  </r>
  <r>
    <x v="2"/>
    <x v="30"/>
    <x v="5"/>
    <s v="ELÉCTRICA"/>
    <s v="COMPUTADORA HP"/>
    <n v="180"/>
    <s v="watts"/>
    <n v="1"/>
    <n v="9"/>
    <n v="1620"/>
    <n v="35640"/>
    <n v="1.62"/>
    <n v="35.64"/>
    <s v="ADMNISTRATIVA"/>
    <m/>
    <m/>
    <s v="X"/>
    <s v="PERSONAL"/>
    <s v="BRIGADAS"/>
  </r>
  <r>
    <x v="2"/>
    <x v="31"/>
    <x v="0"/>
    <s v="ELÉCTRICA"/>
    <s v="LAMPARAS  FLUORESCENTES EN U"/>
    <n v="32"/>
    <s v="watts"/>
    <n v="2"/>
    <n v="8"/>
    <n v="512"/>
    <n v="11264"/>
    <n v="0.51200000000000001"/>
    <n v="11.263999999999999"/>
    <s v="ILUMINACIÓN"/>
    <m/>
    <m/>
    <s v="X"/>
    <s v="PERSONAL"/>
    <s v="BRIGADAS"/>
  </r>
  <r>
    <x v="2"/>
    <x v="31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E DE DEPARTAMENTO"/>
  </r>
  <r>
    <x v="2"/>
    <x v="32"/>
    <x v="1"/>
    <s v="ELÉCTRICA"/>
    <s v="ROUTER "/>
    <n v="360"/>
    <s v="watts"/>
    <n v="1"/>
    <n v="24"/>
    <n v="8640"/>
    <n v="190080"/>
    <n v="8.64"/>
    <n v="190.08"/>
    <s v="CONECTIVIDAD"/>
    <m/>
    <m/>
    <s v="X"/>
    <s v="PERSONAL"/>
    <s v="RESPONSABLE DEL CENTRO DE COMPUTO"/>
  </r>
  <r>
    <x v="2"/>
    <x v="33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E DE DEPARTAMENTO"/>
  </r>
  <r>
    <x v="2"/>
    <x v="34"/>
    <x v="0"/>
    <s v="ELÉCTRICA"/>
    <s v="LAMPARAS  FLUORESCENTES EN U"/>
    <n v="32"/>
    <s v="watts"/>
    <n v="3"/>
    <n v="8"/>
    <n v="768"/>
    <n v="16896"/>
    <n v="0.76800000000000002"/>
    <n v="16.896000000000001"/>
    <s v="ILUMINACIÓN"/>
    <m/>
    <m/>
    <s v="X"/>
    <s v="PERSONAL"/>
    <s v="BRIGADAS"/>
  </r>
  <r>
    <x v="2"/>
    <x v="34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E DE DEPARTAMENTO"/>
  </r>
  <r>
    <x v="2"/>
    <x v="34"/>
    <x v="3"/>
    <s v="ELÉCTRICA"/>
    <s v="REGLADOR"/>
    <n v="500"/>
    <s v="watts"/>
    <n v="1"/>
    <n v="8"/>
    <n v="4000"/>
    <n v="88000"/>
    <n v="4"/>
    <n v="88"/>
    <s v="ADMNISTRATIVA"/>
    <m/>
    <m/>
    <s v="X"/>
    <s v="PERSONAL ADMINISTRATIVO"/>
    <s v="JEFE DE DEPARTAMENTO"/>
  </r>
  <r>
    <x v="2"/>
    <x v="35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E DE DEPARTAMENTO"/>
  </r>
  <r>
    <x v="2"/>
    <x v="35"/>
    <x v="3"/>
    <s v="ELÉCTRICA"/>
    <s v="IMPRESORA (EPSON L575)"/>
    <n v="11"/>
    <s v="watts"/>
    <n v="1"/>
    <n v="8"/>
    <n v="88"/>
    <n v="1936"/>
    <n v="8.7999999999999995E-2"/>
    <n v="1.9359999999999999"/>
    <s v="ADMNISTRATIVA"/>
    <m/>
    <m/>
    <s v="X"/>
    <s v="PERSONAL ADMINISTRATIVO"/>
    <s v="JEFE DE DEPARTAMENTO"/>
  </r>
  <r>
    <x v="2"/>
    <x v="35"/>
    <x v="3"/>
    <s v="ELÉCTRICA"/>
    <s v="REGULADOR "/>
    <n v="750"/>
    <s v="watts"/>
    <n v="1"/>
    <n v="24"/>
    <n v="18000"/>
    <n v="396000"/>
    <n v="18"/>
    <n v="396"/>
    <s v="ADMNISTRATIVA"/>
    <m/>
    <m/>
    <s v="X"/>
    <s v="PERSONAL ADMINISTRATIVO"/>
    <s v="JEFA DE DEPARTAMENTO"/>
  </r>
  <r>
    <x v="2"/>
    <x v="36"/>
    <x v="0"/>
    <s v="ELÉCTRICA"/>
    <s v="LAMPARAS  FLUORESCENTES EN U"/>
    <n v="32"/>
    <s v="watts"/>
    <n v="2"/>
    <n v="8"/>
    <n v="512"/>
    <n v="11264"/>
    <n v="0.51200000000000001"/>
    <n v="11.263999999999999"/>
    <s v="ILUMINACIÓN"/>
    <m/>
    <m/>
    <s v="X"/>
    <s v="PERSONAL"/>
    <s v="BRIGADAS"/>
  </r>
  <r>
    <x v="2"/>
    <x v="36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SUBDIRECTOR ACADÉMICO"/>
  </r>
  <r>
    <x v="2"/>
    <x v="36"/>
    <x v="3"/>
    <s v="ELÉCTRICA"/>
    <s v="REGULADOR CDP"/>
    <n v="1200"/>
    <s v="watts"/>
    <n v="1"/>
    <n v="17"/>
    <n v="20400"/>
    <n v="448800"/>
    <n v="20.399999999999999"/>
    <n v="448.8"/>
    <s v="ADMNISTRATIVA"/>
    <m/>
    <m/>
    <s v="X"/>
    <s v="PERSONAL ADMINISTRATIVO"/>
    <s v="JEFA DE DEPARTAMENTO"/>
  </r>
  <r>
    <x v="2"/>
    <x v="37"/>
    <x v="5"/>
    <s v="ELÉCTRICA"/>
    <s v="COMPUTADORA "/>
    <n v="180"/>
    <s v="watts"/>
    <n v="1"/>
    <n v="8"/>
    <n v="1440"/>
    <n v="31680"/>
    <n v="1.44"/>
    <n v="31.68"/>
    <s v="ADMNISTRATIVA"/>
    <m/>
    <m/>
    <s v="X"/>
    <s v="PERSONAL ADMINISTRATIVO"/>
    <s v="PERSONAL ADMINISTRATIVO"/>
  </r>
  <r>
    <x v="2"/>
    <x v="37"/>
    <x v="3"/>
    <s v="ELÉCTRICA"/>
    <s v="REGULADOR "/>
    <n v="3170"/>
    <s v="watts"/>
    <n v="1"/>
    <n v="24"/>
    <n v="76080"/>
    <n v="1673760"/>
    <n v="76.08"/>
    <n v="1673.76"/>
    <s v="ADMNISTRATIVA"/>
    <m/>
    <m/>
    <s v="X"/>
    <s v="PERSONAL ADMINISTRATIVO"/>
    <s v="JEFA DE DEPARTAMENTO"/>
  </r>
  <r>
    <x v="2"/>
    <x v="38"/>
    <x v="0"/>
    <s v="ELÉCTRICA"/>
    <s v="LAMPARAS  FLUORESCENTES EN U"/>
    <n v="32"/>
    <s v="watts"/>
    <n v="4"/>
    <n v="8"/>
    <n v="1024"/>
    <n v="22528"/>
    <n v="1.024"/>
    <n v="22.527999999999999"/>
    <s v="ILUMINACIÓN"/>
    <m/>
    <m/>
    <s v="X"/>
    <s v="PERSONAL"/>
    <s v="BRIGADAS"/>
  </r>
  <r>
    <x v="2"/>
    <x v="38"/>
    <x v="5"/>
    <s v="ELÉCTRICA"/>
    <s v="COMPUTADORA DELL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2"/>
    <x v="38"/>
    <x v="3"/>
    <s v="ELÉCTRICA"/>
    <s v="REGULADOR"/>
    <n v="500"/>
    <s v="watts"/>
    <n v="1"/>
    <n v="9"/>
    <n v="4500"/>
    <n v="99000"/>
    <n v="4.5"/>
    <n v="99"/>
    <s v="ADMNISTRATIVA"/>
    <m/>
    <m/>
    <s v="X"/>
    <s v="PERSONAL ADMINISTRATIVO"/>
    <s v="JEFA DE DEPARTAMENTO"/>
  </r>
  <r>
    <x v="2"/>
    <x v="39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2"/>
    <x v="40"/>
    <x v="0"/>
    <s v="ELÉCTRICA"/>
    <s v="LAMPARAS  FLUORESCENTES EN U"/>
    <n v="32"/>
    <s v="watts"/>
    <n v="2"/>
    <n v="8"/>
    <n v="512"/>
    <n v="11264"/>
    <n v="0.51200000000000001"/>
    <n v="11.263999999999999"/>
    <s v="ILUMINACIÓN"/>
    <m/>
    <m/>
    <s v="X"/>
    <s v="PERSONAL"/>
    <s v="BRIGADAS"/>
  </r>
  <r>
    <x v="2"/>
    <x v="40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2"/>
    <x v="40"/>
    <x v="3"/>
    <s v="ELÉCTRICA"/>
    <s v="IMPRESORA HP"/>
    <n v="11"/>
    <s v="watts"/>
    <n v="1"/>
    <n v="8"/>
    <n v="88"/>
    <n v="1936"/>
    <n v="8.7999999999999995E-2"/>
    <n v="1.9359999999999999"/>
    <s v="ADMNISTRATIVA"/>
    <m/>
    <m/>
    <s v="X"/>
    <s v="PERSONAL ADMINISTRATIVO"/>
    <s v="JEFA DE DEPARTAMENTO"/>
  </r>
  <r>
    <x v="2"/>
    <x v="40"/>
    <x v="3"/>
    <s v="ELÉCTRICA"/>
    <s v="REGULADOR"/>
    <n v="500"/>
    <s v="watts"/>
    <n v="1"/>
    <n v="24"/>
    <n v="12000"/>
    <n v="264000"/>
    <n v="12"/>
    <n v="264"/>
    <s v="ADMNISTRATIVA"/>
    <m/>
    <m/>
    <s v="X"/>
    <s v="PERSONAL ADMINISTRATIVO"/>
    <s v="JEFA DE DEPARTAMENTO"/>
  </r>
  <r>
    <x v="2"/>
    <x v="21"/>
    <x v="0"/>
    <s v="ELÉCTRICA"/>
    <s v="FOCO LED"/>
    <n v="15"/>
    <s v="watts"/>
    <n v="1"/>
    <n v="4"/>
    <n v="60"/>
    <n v="1320"/>
    <n v="0.06"/>
    <n v="1.32"/>
    <s v="ILUMINACIÓN"/>
    <m/>
    <m/>
    <s v="X"/>
    <s v="PERSONAL ADMINISTRATIVO"/>
    <s v="JEFA DE DEPARTAMENTO"/>
  </r>
  <r>
    <x v="2"/>
    <x v="20"/>
    <x v="0"/>
    <s v="ELÉCTRICA"/>
    <s v="FOCO LED"/>
    <n v="15"/>
    <s v="watts"/>
    <n v="1"/>
    <n v="4"/>
    <n v="60"/>
    <n v="1320"/>
    <n v="0.06"/>
    <n v="1.32"/>
    <s v="ILUMINACIÓN"/>
    <m/>
    <m/>
    <s v="X"/>
    <s v="PERSONAL ADMINISTRATIVO"/>
    <s v="JEFA DE DEPARTAMENTO"/>
  </r>
  <r>
    <x v="2"/>
    <x v="41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2"/>
    <x v="41"/>
    <x v="3"/>
    <s v="ELÉCTRICA"/>
    <s v="IMPRESORA EPSON"/>
    <n v="11"/>
    <s v="watts"/>
    <n v="1"/>
    <n v="12"/>
    <n v="132"/>
    <n v="2904"/>
    <n v="0.13200000000000001"/>
    <n v="2.9039999999999999"/>
    <s v="ADMNISTRATIVA"/>
    <m/>
    <m/>
    <s v="X"/>
    <s v="PERSONAL ADMINISTRATIVO"/>
    <s v="JEFA DE DEPARTAMENTO"/>
  </r>
  <r>
    <x v="2"/>
    <x v="41"/>
    <x v="3"/>
    <s v="ELÉCTRICA"/>
    <s v="REGULADOR"/>
    <n v="750"/>
    <s v="watts"/>
    <n v="1"/>
    <n v="24"/>
    <n v="18000"/>
    <n v="396000"/>
    <n v="18"/>
    <n v="396"/>
    <s v="ADMNISTRATIVA"/>
    <m/>
    <m/>
    <s v="X"/>
    <s v="PERSONAL ADMINISTRATIVO"/>
    <s v="JEFA DE DEPARTAMENTO"/>
  </r>
  <r>
    <x v="2"/>
    <x v="41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2"/>
    <x v="41"/>
    <x v="3"/>
    <s v="ELÉCTRICA"/>
    <s v="REGULADOR"/>
    <n v="750"/>
    <s v="watts"/>
    <n v="1"/>
    <n v="24"/>
    <n v="18000"/>
    <n v="396000"/>
    <n v="18"/>
    <n v="396"/>
    <s v="ADMNISTRATIVA"/>
    <m/>
    <m/>
    <s v="X"/>
    <s v="PERSONAL ADMINISTRATIVO"/>
    <s v="JEFA DE DEPARTAMENTO"/>
  </r>
  <r>
    <x v="2"/>
    <x v="41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2"/>
    <x v="41"/>
    <x v="3"/>
    <s v="ELÉCTRICA"/>
    <s v="REGULADOR"/>
    <n v="750"/>
    <s v="watts"/>
    <n v="1"/>
    <n v="24"/>
    <n v="18000"/>
    <n v="396000"/>
    <n v="18"/>
    <n v="396"/>
    <s v="ADMNISTRATIVA"/>
    <m/>
    <m/>
    <s v="X"/>
    <s v="PERSONAL ADMINISTRATIVO"/>
    <s v="JEFA DE DEPARTAMENTO"/>
  </r>
  <r>
    <x v="2"/>
    <x v="41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2"/>
    <x v="41"/>
    <x v="3"/>
    <s v="ELÉCTRICA"/>
    <s v="REGULADOR"/>
    <n v="750"/>
    <s v="watts"/>
    <n v="1"/>
    <n v="24"/>
    <n v="18000"/>
    <n v="396000"/>
    <n v="18"/>
    <n v="396"/>
    <s v="ADMNISTRATIVA"/>
    <m/>
    <m/>
    <s v="X"/>
    <s v="PERSONAL ADMINISTRATIVO"/>
    <s v="JEFA DE DEPARTAMENTO"/>
  </r>
  <r>
    <x v="2"/>
    <x v="41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3"/>
    <x v="42"/>
    <x v="0"/>
    <s v="ELÉCTRICA"/>
    <s v="LAMPARA DE BARRA"/>
    <n v="32"/>
    <s v="watts"/>
    <n v="8"/>
    <n v="8"/>
    <n v="2048"/>
    <n v="45056"/>
    <n v="2.048"/>
    <n v="45.055999999999997"/>
    <s v="ILUMINACIÓN"/>
    <m/>
    <m/>
    <m/>
    <m/>
    <m/>
  </r>
  <r>
    <x v="3"/>
    <x v="42"/>
    <x v="4"/>
    <s v="ELÉCTRICA"/>
    <s v="ABANICO"/>
    <n v="150"/>
    <s v="watts"/>
    <n v="1"/>
    <n v="4"/>
    <n v="600"/>
    <n v="13200"/>
    <n v="0.6"/>
    <n v="13.2"/>
    <m/>
    <m/>
    <m/>
    <m/>
    <m/>
    <m/>
  </r>
  <r>
    <x v="4"/>
    <x v="43"/>
    <x v="7"/>
    <m/>
    <m/>
    <m/>
    <m/>
    <m/>
    <m/>
    <m/>
    <m/>
    <m/>
    <m/>
    <m/>
    <m/>
    <m/>
    <m/>
    <m/>
    <m/>
  </r>
  <r>
    <x v="4"/>
    <x v="44"/>
    <x v="7"/>
    <m/>
    <m/>
    <m/>
    <m/>
    <m/>
    <m/>
    <m/>
    <m/>
    <m/>
    <m/>
    <m/>
    <m/>
    <m/>
    <m/>
    <m/>
    <m/>
  </r>
  <r>
    <x v="4"/>
    <x v="42"/>
    <x v="7"/>
    <m/>
    <m/>
    <m/>
    <m/>
    <m/>
    <m/>
    <m/>
    <m/>
    <m/>
    <m/>
    <m/>
    <m/>
    <m/>
    <m/>
    <m/>
    <m/>
  </r>
  <r>
    <x v="4"/>
    <x v="45"/>
    <x v="7"/>
    <m/>
    <m/>
    <m/>
    <m/>
    <m/>
    <m/>
    <m/>
    <m/>
    <m/>
    <m/>
    <m/>
    <m/>
    <m/>
    <m/>
    <m/>
    <m/>
  </r>
  <r>
    <x v="5"/>
    <x v="46"/>
    <x v="5"/>
    <s v="ELÉCTRICA"/>
    <s v="Imac MacOS HIGH SIERRA 8Gb  3GHz INTEL CORE i5"/>
    <n v="180"/>
    <s v="watts"/>
    <n v="1"/>
    <n v="24"/>
    <n v="4320"/>
    <n v="95040"/>
    <n v="4.32"/>
    <n v="95.04"/>
    <s v="CONECTIVIDAD"/>
    <m/>
    <m/>
    <s v="X"/>
    <s v="TODOS (AS)"/>
    <s v="RESPONSABLE DEL CENTRO DE COMPUTO"/>
  </r>
  <r>
    <x v="5"/>
    <x v="46"/>
    <x v="0"/>
    <s v="ELÉCTRICA"/>
    <s v="LAMPARAS  EN BARRA"/>
    <n v="40"/>
    <s v="watts"/>
    <n v="22"/>
    <n v="8"/>
    <n v="7040"/>
    <n v="154880"/>
    <n v="7.04"/>
    <n v="154.88"/>
    <s v="ILUMINACIÓN"/>
    <m/>
    <m/>
    <s v="X"/>
    <s v="PERSONAL ADMINISTRATIVO/ ALUMNADO"/>
    <s v="JEFA DE DEPARTAMENTO"/>
  </r>
  <r>
    <x v="5"/>
    <x v="46"/>
    <x v="5"/>
    <s v="ELÉCTRICA"/>
    <s v="COMPUTADORA HP ALL IN ONE TPC-Q028-20"/>
    <n v="130"/>
    <s v="watts"/>
    <n v="6"/>
    <n v="8"/>
    <n v="6240"/>
    <n v="137280"/>
    <n v="6.24"/>
    <n v="137.28"/>
    <s v="ADMINISTRATIVA"/>
    <m/>
    <m/>
    <s v="X"/>
    <s v="PERSONAL ADMINISTRATIVO/ ALUMNADO"/>
    <s v="JEFA DE DEPARTAMENTO"/>
  </r>
  <r>
    <x v="5"/>
    <x v="46"/>
    <x v="3"/>
    <s v="ELÉCTRICA"/>
    <s v="IMPRESORA (EPSON L575)"/>
    <n v="11"/>
    <s v="watts"/>
    <n v="1"/>
    <n v="8"/>
    <n v="88"/>
    <n v="1936"/>
    <n v="8.7999999999999995E-2"/>
    <n v="1.9359999999999999"/>
    <s v="ADMINISTRATIVA"/>
    <m/>
    <m/>
    <s v="X"/>
    <s v="PERSONAL ADMINISTRATIVO/ ALUMNADO"/>
    <s v="JEFA DE DEPARTAMENTO"/>
  </r>
  <r>
    <x v="5"/>
    <x v="46"/>
    <x v="3"/>
    <s v="ELÉCTRICA"/>
    <s v="REGULADOR "/>
    <n v="750"/>
    <s v="watts"/>
    <n v="2"/>
    <n v="8"/>
    <n v="12000"/>
    <n v="264000"/>
    <n v="12"/>
    <n v="264"/>
    <s v="ADMINISTRATIVA"/>
    <m/>
    <m/>
    <s v="X"/>
    <s v="PERSONAL ADMINISTRATIVO/ ALUMNADO"/>
    <s v="JEFA DE DEPARTAMENTO"/>
  </r>
  <r>
    <x v="5"/>
    <x v="47"/>
    <x v="6"/>
    <s v="ELÉCTRICA"/>
    <s v="CAMARA DE SEGURIDAD"/>
    <n v="10.5"/>
    <s v="watts"/>
    <n v="1"/>
    <n v="24"/>
    <n v="252"/>
    <n v="5544"/>
    <n v="0.252"/>
    <n v="5.5439999999999996"/>
    <s v="SEGURIDAD"/>
    <m/>
    <m/>
    <s v="X"/>
    <s v="PERSONAL ADMINISTRATIVO"/>
    <s v="JEFA DE DEPARTAMENTO"/>
  </r>
  <r>
    <x v="5"/>
    <x v="48"/>
    <x v="0"/>
    <s v="ELÉCTRICA"/>
    <s v="LAMPARA DE BARRA"/>
    <n v="32"/>
    <s v="watts"/>
    <n v="32"/>
    <n v="10"/>
    <n v="10240"/>
    <n v="225280"/>
    <n v="10.24"/>
    <n v="225.28"/>
    <s v="ILUMINACIÓN"/>
    <m/>
    <m/>
    <s v="X"/>
    <s v="TODOS (AS)"/>
    <s v="BRIGADAS"/>
  </r>
  <r>
    <x v="5"/>
    <x v="48"/>
    <x v="2"/>
    <s v="ELÉCTRICA"/>
    <s v="AIRE ACONDICIONADO INDUSTRIAL"/>
    <n v="11920"/>
    <s v="watts"/>
    <n v="1"/>
    <n v="9"/>
    <n v="107280"/>
    <n v="2360160"/>
    <n v="107.28"/>
    <n v="2360.16"/>
    <s v="ADMNISTRATIVA"/>
    <m/>
    <m/>
    <s v="X"/>
    <s v="PERSONAL"/>
    <s v="BRIGADAS"/>
  </r>
  <r>
    <x v="5"/>
    <x v="49"/>
    <x v="0"/>
    <s v="ELÉCTRICA"/>
    <s v="LAMPARA DE BARRA"/>
    <n v="32"/>
    <s v="watts"/>
    <n v="4"/>
    <n v="8"/>
    <n v="1024"/>
    <n v="22528"/>
    <n v="1.024"/>
    <n v="22.527999999999999"/>
    <s v="ILUMINACIÓN"/>
    <m/>
    <m/>
    <s v="X"/>
    <s v="PERSONAL"/>
    <s v="BRIGADAS"/>
  </r>
  <r>
    <x v="5"/>
    <x v="49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5"/>
    <x v="49"/>
    <x v="3"/>
    <s v="ELÉCTRICA"/>
    <s v="IMPRESORA HP"/>
    <n v="14"/>
    <s v="watts"/>
    <n v="1"/>
    <n v="8"/>
    <n v="112"/>
    <n v="2464"/>
    <n v="0.112"/>
    <n v="2.464"/>
    <s v="ADMNISTRATIVA"/>
    <m/>
    <m/>
    <s v="X"/>
    <s v="PERSONAL ADMINISTRATIVO"/>
    <s v="JEFA DE DEPARTAMENTO"/>
  </r>
  <r>
    <x v="5"/>
    <x v="49"/>
    <x v="3"/>
    <s v="ELÉCTRICA"/>
    <s v="RECONTADORA DE BILLETES"/>
    <n v="12"/>
    <s v="watts"/>
    <n v="1"/>
    <n v="8"/>
    <n v="96"/>
    <n v="2112"/>
    <n v="9.6000000000000002E-2"/>
    <n v="2.1120000000000001"/>
    <s v="ADMNISTRATIVA"/>
    <m/>
    <m/>
    <m/>
    <m/>
    <m/>
  </r>
  <r>
    <x v="5"/>
    <x v="49"/>
    <x v="3"/>
    <s v="ELÉCTRICA"/>
    <s v="IMPRESORA EPSON RECIBO"/>
    <n v="11"/>
    <s v="watts"/>
    <n v="1"/>
    <n v="4"/>
    <n v="44"/>
    <n v="968"/>
    <n v="4.3999999999999997E-2"/>
    <n v="0.96799999999999997"/>
    <s v="ADMNISTRATIVA"/>
    <m/>
    <m/>
    <m/>
    <m/>
    <m/>
  </r>
  <r>
    <x v="5"/>
    <x v="49"/>
    <x v="6"/>
    <s v="ELÉCTRICA"/>
    <s v="CAMARA DE SEGURIDAD FELINES"/>
    <n v="8"/>
    <s v="watts"/>
    <n v="1"/>
    <n v="24"/>
    <n v="192"/>
    <n v="4224"/>
    <n v="0.192"/>
    <n v="4.2240000000000002"/>
    <s v="SEGURIDAD"/>
    <m/>
    <m/>
    <m/>
    <m/>
    <m/>
  </r>
  <r>
    <x v="5"/>
    <x v="50"/>
    <x v="0"/>
    <s v="ELÉCTRICA"/>
    <s v="LAMPARA DE BARRA"/>
    <n v="32"/>
    <s v="watts"/>
    <n v="8"/>
    <n v="8"/>
    <n v="2048"/>
    <n v="45056"/>
    <n v="2.048"/>
    <n v="45.055999999999997"/>
    <s v="ILUMINACIÓN"/>
    <m/>
    <m/>
    <s v="X"/>
    <s v="PERSONAL"/>
    <s v="BRIGADAS"/>
  </r>
  <r>
    <x v="5"/>
    <x v="50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5"/>
    <x v="50"/>
    <x v="3"/>
    <s v="ELÉCTRICA"/>
    <s v="IMPRESORA HP"/>
    <n v="11"/>
    <s v="watts"/>
    <n v="1"/>
    <n v="8"/>
    <n v="88"/>
    <n v="1936"/>
    <n v="8.7999999999999995E-2"/>
    <n v="1.9359999999999999"/>
    <s v="ADMNISTRATIVA"/>
    <m/>
    <m/>
    <s v="X"/>
    <s v="PERSONAL ADMINISTRATIVO"/>
    <s v="JEFA DE DEPARTAMENTO"/>
  </r>
  <r>
    <x v="5"/>
    <x v="50"/>
    <x v="3"/>
    <s v="ELÉCTRICA"/>
    <s v="REGULADOR "/>
    <n v="750"/>
    <s v="watts"/>
    <n v="1"/>
    <n v="24"/>
    <n v="18000"/>
    <n v="396000"/>
    <n v="18"/>
    <n v="396"/>
    <s v="ADMNISTRATIVA"/>
    <m/>
    <m/>
    <s v="X"/>
    <s v="PERSONAL ADMINISTRATIVO"/>
    <s v="JEFA DE DEPARTAMENTO"/>
  </r>
  <r>
    <x v="5"/>
    <x v="51"/>
    <x v="0"/>
    <s v="ELÉCTRICA"/>
    <s v="LAMPARA DE BARRA"/>
    <n v="32"/>
    <s v="watts"/>
    <n v="8"/>
    <n v="8"/>
    <n v="2048"/>
    <n v="45056"/>
    <n v="2.048"/>
    <n v="45.055999999999997"/>
    <s v="ILUMINACIÓN"/>
    <m/>
    <m/>
    <s v="X"/>
    <s v="PERSONAL"/>
    <s v="BRIGADAS"/>
  </r>
  <r>
    <x v="5"/>
    <x v="51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5"/>
    <x v="51"/>
    <x v="3"/>
    <s v="ELÉCTRICA"/>
    <s v="IMPRESORA EPSON"/>
    <n v="11"/>
    <s v="watts"/>
    <n v="1"/>
    <n v="8"/>
    <n v="88"/>
    <n v="1936"/>
    <n v="8.7999999999999995E-2"/>
    <n v="1.9359999999999999"/>
    <s v="ADMNISTRATIVA"/>
    <m/>
    <m/>
    <s v="X"/>
    <s v="PERSONAL ADMINISTRATIVO"/>
    <s v="JEFA DE DEPARTAMENTO"/>
  </r>
  <r>
    <x v="5"/>
    <x v="51"/>
    <x v="3"/>
    <s v="ELÉCTRICA"/>
    <s v="REGULADOR"/>
    <n v="750"/>
    <s v="watts"/>
    <n v="1"/>
    <n v="17"/>
    <n v="12750"/>
    <n v="280500"/>
    <n v="12.75"/>
    <n v="280.5"/>
    <s v="ADMNISTRATIVA"/>
    <m/>
    <m/>
    <s v="X"/>
    <s v="PERSONAL ADMINISTRATIVO"/>
    <s v="JEFA DE DEPARTAMENTO"/>
  </r>
  <r>
    <x v="5"/>
    <x v="52"/>
    <x v="0"/>
    <s v="ELÉCTRICA"/>
    <s v="LAMPARA DE BARRA"/>
    <n v="32"/>
    <s v="watts"/>
    <n v="4"/>
    <n v="8"/>
    <n v="1024"/>
    <n v="22528"/>
    <n v="1.024"/>
    <n v="22.527999999999999"/>
    <s v="ILUMINACIÓN"/>
    <m/>
    <m/>
    <s v="X"/>
    <s v="TODOS (AS)"/>
    <s v="BRIGADAS"/>
  </r>
  <r>
    <x v="5"/>
    <x v="52"/>
    <x v="5"/>
    <s v="ELÉCTRICA"/>
    <s v="COMPUTADORA HP"/>
    <n v="180"/>
    <s v="watts"/>
    <n v="1"/>
    <n v="8"/>
    <n v="1440"/>
    <n v="31680"/>
    <n v="1.44"/>
    <n v="31.68"/>
    <s v="ATENCIÓN MÉDICA"/>
    <m/>
    <m/>
    <s v="X"/>
    <s v="TODOS (AS)"/>
    <s v="JEFA DE DEPARTAMENTO"/>
  </r>
  <r>
    <x v="5"/>
    <x v="52"/>
    <x v="3"/>
    <s v="ELÉCTRICA"/>
    <s v="REGULADOR"/>
    <n v="750"/>
    <s v="watts"/>
    <n v="1"/>
    <n v="24"/>
    <n v="18000"/>
    <n v="396000"/>
    <n v="18"/>
    <n v="396"/>
    <s v="ATENCIÓN MÉDICA"/>
    <m/>
    <m/>
    <s v="X"/>
    <s v="PERSONAL ADMINISTRATIVO"/>
    <s v="JEFA DE DEPARTAMENTO"/>
  </r>
  <r>
    <x v="5"/>
    <x v="53"/>
    <x v="8"/>
    <s v="ELÉCTRICA"/>
    <s v="MICROONDAS WINIA"/>
    <n v="1000"/>
    <s v="watts"/>
    <n v="1"/>
    <n v="1"/>
    <n v="1000"/>
    <n v="22000"/>
    <n v="1"/>
    <n v="22"/>
    <s v="CONSERVACIÓN DE ALIMENTOS"/>
    <m/>
    <m/>
    <m/>
    <m/>
    <m/>
  </r>
  <r>
    <x v="5"/>
    <x v="53"/>
    <x v="4"/>
    <s v="ELÉCTRICA"/>
    <s v="REFRIGERADOR CRIOTEC"/>
    <n v="266.7"/>
    <s v="watts"/>
    <n v="1"/>
    <n v="24"/>
    <n v="6400.7999999999993"/>
    <n v="140817.59999999998"/>
    <n v="6.4007999999999994"/>
    <n v="140.81759999999997"/>
    <s v="CONSERVACIÓN DE ALIMENTOS"/>
    <m/>
    <m/>
    <s v="X"/>
    <s v="PERSONAL"/>
    <s v="VIGILANTES"/>
  </r>
  <r>
    <x v="5"/>
    <x v="53"/>
    <x v="4"/>
    <s v="ELÉCTRICA"/>
    <s v="DISPENSADOR DE AGUA BLUE POINT"/>
    <n v="101.1"/>
    <s v="watts"/>
    <n v="1"/>
    <n v="24"/>
    <n v="2426.3999999999996"/>
    <n v="53380.799999999988"/>
    <n v="2.4263999999999997"/>
    <n v="53.380799999999986"/>
    <s v="ATENCIÓN"/>
    <m/>
    <m/>
    <s v="X"/>
    <s v="PERSONAL"/>
    <s v="VIGILANTES"/>
  </r>
  <r>
    <x v="5"/>
    <x v="53"/>
    <x v="0"/>
    <s v="ELÉCTRICA"/>
    <s v="LAMPARA DE BARRA"/>
    <n v="32"/>
    <s v="watts"/>
    <n v="48"/>
    <n v="10"/>
    <n v="15360"/>
    <n v="337920"/>
    <n v="15.36"/>
    <n v="337.92"/>
    <s v="ILUMINACIÓN"/>
    <m/>
    <m/>
    <s v="X"/>
    <s v="PERSONAL"/>
    <s v="BRIGADAS"/>
  </r>
  <r>
    <x v="5"/>
    <x v="53"/>
    <x v="5"/>
    <s v="ELÉCTRICA"/>
    <s v="COMPUTADORA HP"/>
    <n v="180"/>
    <s v="watts"/>
    <n v="1"/>
    <n v="8"/>
    <n v="1440"/>
    <n v="31680"/>
    <n v="1.44"/>
    <n v="31.68"/>
    <s v="ADMINISTRATIVA/ATENCIÓN"/>
    <m/>
    <m/>
    <m/>
    <m/>
    <m/>
  </r>
  <r>
    <x v="5"/>
    <x v="53"/>
    <x v="3"/>
    <s v="ELÉCTRICA"/>
    <s v="REGULADOR"/>
    <n v="750"/>
    <s v="watts"/>
    <n v="1"/>
    <n v="24"/>
    <n v="18000"/>
    <n v="396000"/>
    <n v="18"/>
    <n v="396"/>
    <s v="ADMINISTRATIVA/ATENCIÓN"/>
    <m/>
    <m/>
    <m/>
    <m/>
    <m/>
  </r>
  <r>
    <x v="5"/>
    <x v="53"/>
    <x v="3"/>
    <s v="ELÉCTRICA"/>
    <s v="CHECADOR "/>
    <n v="18"/>
    <s v="watts"/>
    <n v="1"/>
    <n v="24"/>
    <n v="432"/>
    <n v="9504"/>
    <n v="0.432"/>
    <n v="9.5039999999999996"/>
    <s v="CONTROL DE PERSONAL"/>
    <m/>
    <m/>
    <s v="X"/>
    <s v="PERSONAL DOCENTE Y ADMINISTRATIVO"/>
    <s v="VIGILANTES"/>
  </r>
  <r>
    <x v="5"/>
    <x v="53"/>
    <x v="6"/>
    <s v="ELÉCTRICA"/>
    <s v="CAMARA DE SEGURIDAD FELINES"/>
    <n v="8"/>
    <s v="watts"/>
    <n v="1"/>
    <n v="24"/>
    <n v="192"/>
    <n v="4224"/>
    <n v="0.192"/>
    <n v="4.2240000000000002"/>
    <s v="SEGURIDAD"/>
    <m/>
    <m/>
    <m/>
    <m/>
    <m/>
  </r>
  <r>
    <x v="5"/>
    <x v="54"/>
    <x v="0"/>
    <s v="ELÉCTRICA"/>
    <s v="LAMPARA DE BARRA"/>
    <n v="18"/>
    <s v="watts"/>
    <n v="2"/>
    <n v="4"/>
    <n v="144"/>
    <n v="3168"/>
    <n v="0.14399999999999999"/>
    <n v="3.1680000000000001"/>
    <s v="ILUMINACIÓN"/>
    <m/>
    <m/>
    <s v="X"/>
    <s v="TODOS (AS)"/>
    <s v="BRIGADAS"/>
  </r>
  <r>
    <x v="5"/>
    <x v="55"/>
    <x v="0"/>
    <s v="ELÉCTRICA"/>
    <s v="LAMPARA DE BARRA"/>
    <n v="18"/>
    <s v="watts"/>
    <n v="1"/>
    <n v="4"/>
    <n v="72"/>
    <n v="1584"/>
    <n v="7.1999999999999995E-2"/>
    <n v="1.5840000000000001"/>
    <s v="ILUMINACIÓN"/>
    <m/>
    <m/>
    <s v="X"/>
    <s v="TODOS (AS)"/>
    <s v="BRIGADAS"/>
  </r>
  <r>
    <x v="5"/>
    <x v="56"/>
    <x v="0"/>
    <s v="ELÉCTRICA"/>
    <s v="LAMPARA DE BARRA"/>
    <n v="32"/>
    <s v="watts"/>
    <n v="4"/>
    <n v="8"/>
    <n v="1024"/>
    <n v="22528"/>
    <n v="1.024"/>
    <n v="22.527999999999999"/>
    <s v="ILUMINACIÓN"/>
    <m/>
    <m/>
    <s v="X"/>
    <s v="PERSONAL"/>
    <s v="BRIGADAS"/>
  </r>
  <r>
    <x v="5"/>
    <x v="56"/>
    <x v="5"/>
    <s v="ELÉCTRICA"/>
    <s v="COMPUTADORA HP"/>
    <n v="180"/>
    <s v="watts"/>
    <n v="1"/>
    <n v="8"/>
    <n v="1440"/>
    <n v="31680"/>
    <n v="1.44"/>
    <n v="31.68"/>
    <s v="CONTROL DE ALMACEN"/>
    <m/>
    <m/>
    <s v="X"/>
    <s v="PERSONAL ADMINISTRATIVO"/>
    <s v="RESPONSABLE DE ALMACÉN"/>
  </r>
  <r>
    <x v="5"/>
    <x v="56"/>
    <x v="3"/>
    <s v="ELÉCTRICA"/>
    <s v="IMPRESORA EPSON "/>
    <n v="11"/>
    <s v="watts"/>
    <n v="1"/>
    <n v="8"/>
    <n v="88"/>
    <n v="1936"/>
    <n v="8.7999999999999995E-2"/>
    <n v="1.9359999999999999"/>
    <s v="ADMINISTRATIVA"/>
    <m/>
    <m/>
    <s v="X"/>
    <s v="PERSONAL ADMINISTRATIVO"/>
    <s v="JEFE DE DEPARTAMENTO"/>
  </r>
  <r>
    <x v="5"/>
    <x v="57"/>
    <x v="0"/>
    <s v="ELÉCTRICA"/>
    <s v="LAMPARA DE BARRA"/>
    <n v="32"/>
    <s v="watts"/>
    <n v="28"/>
    <n v="10"/>
    <n v="8960"/>
    <n v="197120"/>
    <n v="8.9600000000000009"/>
    <n v="197.12"/>
    <s v="ILUMINACIÓN"/>
    <m/>
    <m/>
    <s v="X"/>
    <s v="TODOS (AS)"/>
    <s v="BRIGADAS"/>
  </r>
  <r>
    <x v="5"/>
    <x v="57"/>
    <x v="0"/>
    <s v="ELÉCTRICA"/>
    <s v="LAMPARAS FLUORESCENTE EN U"/>
    <n v="32"/>
    <s v="watts"/>
    <n v="2"/>
    <n v="8"/>
    <n v="512"/>
    <n v="11264"/>
    <n v="0.51200000000000001"/>
    <n v="11.263999999999999"/>
    <s v="ILUMINACIÓN"/>
    <m/>
    <m/>
    <m/>
    <m/>
    <m/>
  </r>
  <r>
    <x v="5"/>
    <x v="57"/>
    <x v="0"/>
    <s v="ELÉCTRICA"/>
    <s v="FOCO EN ESPIRAL"/>
    <n v="22"/>
    <s v="watts"/>
    <n v="1"/>
    <n v="8"/>
    <n v="176"/>
    <n v="3872"/>
    <n v="0.17599999999999999"/>
    <n v="3.8719999999999999"/>
    <s v="ILUMINACIÓN"/>
    <m/>
    <m/>
    <m/>
    <m/>
    <m/>
  </r>
  <r>
    <x v="5"/>
    <x v="57"/>
    <x v="5"/>
    <s v="ELÉCTRICA"/>
    <s v="COMPUTADORA HP"/>
    <n v="180"/>
    <s v="watts"/>
    <n v="4"/>
    <n v="8"/>
    <n v="5760"/>
    <n v="126720"/>
    <n v="5.76"/>
    <n v="126.72"/>
    <s v="ADMINISTRATIVA/ATENCIÓN"/>
    <m/>
    <m/>
    <s v="X"/>
    <s v="PERSONAL ADMINISTRATIVO"/>
    <s v="JEFE DE DEPARTAMENTO"/>
  </r>
  <r>
    <x v="5"/>
    <x v="57"/>
    <x v="3"/>
    <s v="ELÉCTRICA"/>
    <s v="IMPRESORA EPSON"/>
    <n v="11"/>
    <s v="watts"/>
    <n v="1"/>
    <n v="8"/>
    <n v="88"/>
    <n v="1936"/>
    <n v="8.7999999999999995E-2"/>
    <n v="1.9359999999999999"/>
    <s v="ADMINISTRATIVA"/>
    <m/>
    <m/>
    <s v="X"/>
    <s v="PERSONAL ADMINISTRATIVO"/>
    <s v="JEFE DE DEPARTAMENTO"/>
  </r>
  <r>
    <x v="5"/>
    <x v="57"/>
    <x v="3"/>
    <s v="ELÉCTRICA"/>
    <s v="IMPRESORA EPSON"/>
    <n v="11"/>
    <s v="watts"/>
    <n v="1"/>
    <n v="8"/>
    <n v="88"/>
    <n v="1936"/>
    <n v="8.7999999999999995E-2"/>
    <n v="1.9359999999999999"/>
    <s v="ADMINISTRATIVA"/>
    <m/>
    <m/>
    <s v="X"/>
    <s v="PERSONAL ADMINISTRATIVO"/>
    <s v="JEFE DE DEPARTAMENTO"/>
  </r>
  <r>
    <x v="5"/>
    <x v="57"/>
    <x v="3"/>
    <s v="ELÉCTRICA"/>
    <s v="REGULADOR "/>
    <n v="1000"/>
    <s v="watts"/>
    <n v="1"/>
    <n v="24"/>
    <n v="24000"/>
    <n v="528000"/>
    <n v="24"/>
    <n v="528"/>
    <s v="ADMINISTRATIVA"/>
    <m/>
    <m/>
    <s v="X"/>
    <s v="PERSONAL"/>
    <s v="JEFA DE DEPARTAMENTO"/>
  </r>
  <r>
    <x v="5"/>
    <x v="57"/>
    <x v="3"/>
    <s v="ELÉCTRICA"/>
    <s v="REGULADOR "/>
    <n v="750"/>
    <s v="watts"/>
    <n v="1"/>
    <n v="24"/>
    <n v="18000"/>
    <n v="396000"/>
    <n v="18"/>
    <n v="396"/>
    <s v="ADMINISTRATIVA"/>
    <m/>
    <m/>
    <s v="X"/>
    <s v="PERSONAL"/>
    <s v="JEFA DE DEPARTAMENTO"/>
  </r>
  <r>
    <x v="5"/>
    <x v="57"/>
    <x v="3"/>
    <s v="ELÉCTRICA"/>
    <s v="IMPRESORA PARA CREDENCIAL FARGO"/>
    <n v="79.2"/>
    <s v="watts"/>
    <n v="1"/>
    <n v="5"/>
    <n v="396"/>
    <n v="8712"/>
    <n v="0.39600000000000002"/>
    <n v="8.7119999999999997"/>
    <s v="ADMINISTRATIVA"/>
    <m/>
    <m/>
    <s v="X"/>
    <s v="PERSONAL ADMINISTRATIVO"/>
    <s v="JEFE DE DEPARTAMENTO"/>
  </r>
  <r>
    <x v="5"/>
    <x v="57"/>
    <x v="8"/>
    <s v="ELÉCTRICA"/>
    <s v="CAFETERA MR COFFEE"/>
    <n v="900"/>
    <s v="watts"/>
    <n v="1"/>
    <n v="1"/>
    <n v="900"/>
    <n v="19800"/>
    <n v="0.9"/>
    <n v="19.8"/>
    <s v="ALIMENTACIÓN "/>
    <m/>
    <m/>
    <m/>
    <m/>
    <m/>
  </r>
  <r>
    <x v="5"/>
    <x v="57"/>
    <x v="8"/>
    <s v="ELÉCTRICA"/>
    <s v="CAFETERA KEURIG"/>
    <n v="56.8"/>
    <s v="watts"/>
    <n v="1"/>
    <n v="1"/>
    <n v="56.8"/>
    <n v="1249.5999999999999"/>
    <n v="5.6799999999999996E-2"/>
    <n v="1.2495999999999998"/>
    <s v="ALIMENTACIÓN "/>
    <m/>
    <m/>
    <m/>
    <m/>
    <m/>
  </r>
  <r>
    <x v="5"/>
    <x v="57"/>
    <x v="8"/>
    <s v="ELÉCTRICA"/>
    <s v="MICROONDAS"/>
    <n v="1200"/>
    <s v="watts"/>
    <n v="1"/>
    <n v="1"/>
    <n v="1200"/>
    <n v="26400"/>
    <n v="1.2"/>
    <n v="26.4"/>
    <s v="ALIMENTACIÓN "/>
    <m/>
    <m/>
    <m/>
    <m/>
    <m/>
  </r>
  <r>
    <x v="5"/>
    <x v="58"/>
    <x v="0"/>
    <s v="ELÉCTRICA"/>
    <s v="LAMPARA DE BARRA"/>
    <n v="32"/>
    <s v="watts"/>
    <n v="8"/>
    <n v="8"/>
    <n v="2048"/>
    <n v="45056"/>
    <n v="2.048"/>
    <n v="45.055999999999997"/>
    <s v="ADMINISTRATIVA/ATENCIÓN"/>
    <m/>
    <m/>
    <s v="X"/>
    <s v="PERSONAL"/>
    <s v="BRIGADAS"/>
  </r>
  <r>
    <x v="5"/>
    <x v="58"/>
    <x v="5"/>
    <s v="ELÉCTRICA"/>
    <s v="COMPUTADORA HP"/>
    <n v="180"/>
    <s v="watts"/>
    <n v="1"/>
    <n v="8"/>
    <n v="1440"/>
    <n v="31680"/>
    <n v="1.44"/>
    <n v="31.68"/>
    <s v="ADMINISTRATIVA"/>
    <m/>
    <m/>
    <s v="X"/>
    <s v="PERSONAL ADMINISTRATIVO"/>
    <s v="JEFE DE DEPARTAMENTO"/>
  </r>
  <r>
    <x v="5"/>
    <x v="58"/>
    <x v="5"/>
    <s v="ELÉCTRICA"/>
    <s v="COMPUTADORA LENOVO"/>
    <n v="90"/>
    <s v="watts"/>
    <n v="1"/>
    <n v="10"/>
    <n v="900"/>
    <n v="19800"/>
    <n v="0.9"/>
    <n v="19.8"/>
    <s v="ADMINISTRATIVA"/>
    <m/>
    <m/>
    <m/>
    <m/>
    <m/>
  </r>
  <r>
    <x v="5"/>
    <x v="58"/>
    <x v="3"/>
    <s v="ELÉCTRICA"/>
    <s v="IMPRESORA EPSON"/>
    <n v="11"/>
    <s v="watts"/>
    <n v="1"/>
    <n v="10"/>
    <n v="110"/>
    <n v="2420"/>
    <n v="0.11"/>
    <n v="2.42"/>
    <s v="ADMINISTRATIVA"/>
    <m/>
    <m/>
    <m/>
    <m/>
    <m/>
  </r>
  <r>
    <x v="5"/>
    <x v="58"/>
    <x v="3"/>
    <s v="ELÉCTRICA"/>
    <s v="REGULADOR"/>
    <n v="750"/>
    <s v="watts"/>
    <n v="1"/>
    <n v="24"/>
    <n v="18000"/>
    <n v="396000"/>
    <n v="18"/>
    <n v="396"/>
    <s v="ADMINISTRATIVA"/>
    <m/>
    <m/>
    <s v="X"/>
    <s v="PERSONAL"/>
    <s v="JEFA DE DEPARTAMENTO"/>
  </r>
  <r>
    <x v="5"/>
    <x v="59"/>
    <x v="0"/>
    <s v="ELÉCTRICA"/>
    <s v="LAMPARA DE BARRA"/>
    <n v="32"/>
    <s v="watts"/>
    <n v="88"/>
    <n v="15"/>
    <n v="42240"/>
    <n v="929280"/>
    <n v="42.24"/>
    <n v="929.28"/>
    <s v="ILUMINACIÓN"/>
    <m/>
    <m/>
    <s v="X"/>
    <s v="TODOS (AS)"/>
    <s v="BRIGADAS"/>
  </r>
  <r>
    <x v="5"/>
    <x v="59"/>
    <x v="5"/>
    <s v="ELÉCTRICA"/>
    <s v="COMPUTADORA HP"/>
    <n v="280"/>
    <s v="watts"/>
    <n v="4"/>
    <n v="24"/>
    <n v="26880"/>
    <n v="591360"/>
    <n v="26.88"/>
    <n v="591.36"/>
    <s v="SEGURIDAD"/>
    <m/>
    <m/>
    <m/>
    <m/>
    <m/>
  </r>
  <r>
    <x v="5"/>
    <x v="59"/>
    <x v="5"/>
    <s v="ELÉCTRICA"/>
    <s v="COMPUTADORA HP"/>
    <n v="280"/>
    <s v="watts"/>
    <n v="5"/>
    <n v="15"/>
    <n v="21000"/>
    <n v="462000"/>
    <n v="21"/>
    <n v="462"/>
    <s v="ATENCIÓN "/>
    <m/>
    <m/>
    <s v="X"/>
    <s v="TODOS (AS)"/>
    <s v="JEFE DE DEPARTAMENTO"/>
  </r>
  <r>
    <x v="5"/>
    <x v="59"/>
    <x v="2"/>
    <s v="ELÉCTRICA"/>
    <s v="AIRE ACONDICIONADO INDUSTRIAL"/>
    <n v="11920"/>
    <s v="watts"/>
    <n v="1"/>
    <n v="4"/>
    <n v="47680"/>
    <n v="1048960"/>
    <n v="47.68"/>
    <n v="1048.96"/>
    <s v="ADMINISTRATIVA "/>
    <m/>
    <m/>
    <s v="X"/>
    <s v="TODOS (AS)"/>
    <s v="BIBLIOTECARIA"/>
  </r>
  <r>
    <x v="5"/>
    <x v="59"/>
    <x v="3"/>
    <s v="ELÉCTRICA"/>
    <s v="REGULADOR"/>
    <n v="750"/>
    <s v="watts"/>
    <n v="1"/>
    <n v="24"/>
    <n v="18000"/>
    <n v="396000"/>
    <n v="18"/>
    <n v="396"/>
    <s v="ADMINISTRATIVA/ATENCIÓN"/>
    <m/>
    <m/>
    <s v="X"/>
    <s v="TODOS (AS)"/>
    <s v="VIGILANTES"/>
  </r>
  <r>
    <x v="5"/>
    <x v="59"/>
    <x v="3"/>
    <s v="ELÉCTRICA"/>
    <s v="REGULADOR"/>
    <n v="750"/>
    <s v="watts"/>
    <n v="1"/>
    <n v="24"/>
    <n v="18000"/>
    <n v="396000"/>
    <n v="18"/>
    <n v="396"/>
    <s v="ADMINISTRATIVA "/>
    <m/>
    <m/>
    <s v="X"/>
    <s v="TODOS (AS)"/>
    <s v="VIGILANTES"/>
  </r>
  <r>
    <x v="5"/>
    <x v="59"/>
    <x v="4"/>
    <s v="ELÉCTRICA"/>
    <s v="DISPENSADOR DE AGUA BLUE POINT"/>
    <n v="101.6"/>
    <s v="watts"/>
    <n v="1"/>
    <n v="24"/>
    <n v="2438.3999999999996"/>
    <n v="53644.799999999988"/>
    <n v="2.4383999999999997"/>
    <n v="53.644799999999989"/>
    <s v="ATENCIÓN "/>
    <m/>
    <m/>
    <s v="X"/>
    <s v="TODOS (AS)"/>
    <s v="VIGILANTES"/>
  </r>
  <r>
    <x v="5"/>
    <x v="60"/>
    <x v="0"/>
    <s v="ELÉCTRICA"/>
    <s v="LAMPARA DE BARRA"/>
    <n v="32"/>
    <s v="watts"/>
    <n v="32"/>
    <n v="8"/>
    <n v="8192"/>
    <n v="180224"/>
    <n v="8.1920000000000002"/>
    <n v="180.22399999999999"/>
    <s v="ILUMINACIÓN"/>
    <m/>
    <m/>
    <m/>
    <m/>
    <m/>
  </r>
  <r>
    <x v="5"/>
    <x v="60"/>
    <x v="0"/>
    <s v="ELÉCTRICA"/>
    <s v="FOCO EN ESPIRAL"/>
    <n v="22"/>
    <s v="watts"/>
    <n v="1"/>
    <n v="8"/>
    <n v="176"/>
    <n v="3872"/>
    <n v="0.17599999999999999"/>
    <n v="3.8719999999999999"/>
    <s v="ILUMINACIÓN"/>
    <m/>
    <m/>
    <m/>
    <m/>
    <m/>
  </r>
  <r>
    <x v="5"/>
    <x v="60"/>
    <x v="5"/>
    <s v="ELÉCTRICA"/>
    <s v="COMPUTADORA HP"/>
    <n v="280"/>
    <s v="watts"/>
    <n v="2"/>
    <n v="10"/>
    <n v="5600"/>
    <n v="123200"/>
    <n v="5.6"/>
    <n v="123.2"/>
    <s v="ADMINISTRATIVA/ATENCIÓN"/>
    <m/>
    <m/>
    <m/>
    <m/>
    <m/>
  </r>
  <r>
    <x v="5"/>
    <x v="60"/>
    <x v="3"/>
    <s v="ELÉCTRICA"/>
    <s v="ENMICADORA HEATSEAL"/>
    <n v="120"/>
    <s v="watts"/>
    <n v="1"/>
    <n v="5"/>
    <n v="600"/>
    <n v="13200"/>
    <n v="0.6"/>
    <n v="13.2"/>
    <s v="ATENCIÓN "/>
    <m/>
    <m/>
    <s v="X"/>
    <s v="TODOS (AS)"/>
    <s v="JEFA DE DEPARTAMENTO"/>
  </r>
  <r>
    <x v="5"/>
    <x v="61"/>
    <x v="0"/>
    <s v="ELÉCTRICA"/>
    <s v="LAMPARA DE BARRA"/>
    <n v="31"/>
    <s v="watts"/>
    <n v="6"/>
    <n v="8"/>
    <n v="1488"/>
    <n v="32736"/>
    <n v="1.488"/>
    <n v="32.735999999999997"/>
    <s v="ILUMINACIÓN"/>
    <m/>
    <m/>
    <s v="X"/>
    <s v="PERSONAL"/>
    <s v="BRIGADAS"/>
  </r>
  <r>
    <x v="5"/>
    <x v="62"/>
    <x v="0"/>
    <s v="ELÉCTRICA"/>
    <s v="LAMPARA DE BARRA"/>
    <n v="32"/>
    <s v="watts"/>
    <n v="6"/>
    <n v="8"/>
    <n v="1536"/>
    <n v="33792"/>
    <n v="1.536"/>
    <n v="33.792000000000002"/>
    <s v="ILUMINACIÓN"/>
    <m/>
    <m/>
    <s v="X"/>
    <s v="PERSONAL"/>
    <s v="BRIGADAS"/>
  </r>
  <r>
    <x v="5"/>
    <x v="61"/>
    <x v="5"/>
    <s v="ELÉCTRICA"/>
    <s v="COMPUTADORA"/>
    <n v="179"/>
    <s v="watts"/>
    <n v="1"/>
    <n v="8"/>
    <n v="1432"/>
    <n v="31504"/>
    <n v="1.4319999999999999"/>
    <n v="31.504000000000001"/>
    <s v="ADMINISTRATIVA/ATENCIÓN"/>
    <m/>
    <m/>
    <m/>
    <m/>
    <m/>
  </r>
  <r>
    <x v="5"/>
    <x v="62"/>
    <x v="5"/>
    <s v="ELÉCTRICA"/>
    <s v="COMPUTADORA"/>
    <n v="180"/>
    <s v="watts"/>
    <n v="1"/>
    <n v="8"/>
    <n v="1440"/>
    <n v="31680"/>
    <n v="1.44"/>
    <n v="31.68"/>
    <s v="ADMINISTRATIVA/ATENCIÓN"/>
    <m/>
    <m/>
    <m/>
    <m/>
    <m/>
  </r>
  <r>
    <x v="5"/>
    <x v="63"/>
    <x v="0"/>
    <s v="ELÉCTRICA"/>
    <s v="LAMPARA DE BARRA"/>
    <n v="32"/>
    <s v="watts"/>
    <n v="4"/>
    <n v="6"/>
    <n v="768"/>
    <n v="16896"/>
    <n v="0.76800000000000002"/>
    <n v="16.896000000000001"/>
    <s v="ILUMINACIÓN"/>
    <m/>
    <m/>
    <m/>
    <m/>
    <m/>
  </r>
  <r>
    <x v="5"/>
    <x v="64"/>
    <x v="0"/>
    <s v="ELÉCTRICA"/>
    <s v="LAMPARA DE BARRA"/>
    <n v="32"/>
    <s v="watts"/>
    <n v="2"/>
    <n v="5"/>
    <n v="320"/>
    <n v="7040"/>
    <n v="0.32"/>
    <n v="7.04"/>
    <s v="ILUMINACIÓN"/>
    <m/>
    <m/>
    <s v="X"/>
    <s v="TODOS (AS)"/>
    <s v="BRIGADAS"/>
  </r>
  <r>
    <x v="5"/>
    <x v="65"/>
    <x v="0"/>
    <s v="ELÉCTRICA"/>
    <s v="LAMPARA DE BARRA"/>
    <n v="32"/>
    <s v="watts"/>
    <n v="24"/>
    <n v="5"/>
    <n v="3840"/>
    <n v="84480"/>
    <n v="3.84"/>
    <n v="84.48"/>
    <s v="ILUMINACIÓN"/>
    <m/>
    <m/>
    <s v="X"/>
    <s v="TODOS (AS)"/>
    <s v="BRIGADAS"/>
  </r>
  <r>
    <x v="5"/>
    <x v="65"/>
    <x v="2"/>
    <s v="ELÉCTRICA"/>
    <s v="AIRE ACONDICIONADO (LG)"/>
    <n v="1200"/>
    <s v="watts"/>
    <n v="1"/>
    <n v="2"/>
    <n v="2400"/>
    <n v="52800"/>
    <n v="2.4"/>
    <n v="52.8"/>
    <m/>
    <m/>
    <m/>
    <m/>
    <m/>
    <m/>
  </r>
  <r>
    <x v="5"/>
    <x v="66"/>
    <x v="0"/>
    <s v="ELÉCTRICA"/>
    <s v="LAMPARA DE BARRA"/>
    <n v="32"/>
    <s v="watts"/>
    <n v="4"/>
    <n v="8"/>
    <n v="1024"/>
    <n v="22528"/>
    <n v="1.024"/>
    <n v="22.527999999999999"/>
    <s v="ILUMINACIÓN"/>
    <m/>
    <m/>
    <s v="X"/>
    <s v="TODOS (AS)"/>
    <s v="BRIGADAS"/>
  </r>
  <r>
    <x v="6"/>
    <x v="67"/>
    <x v="0"/>
    <s v="ELÉCTRICA"/>
    <s v="LAMPARAS  FLUORESCENTES EN U"/>
    <n v="32"/>
    <s v="watts"/>
    <n v="23"/>
    <n v="2"/>
    <n v="1472"/>
    <n v="32384"/>
    <n v="1.472"/>
    <n v="32.384"/>
    <s v="ILUMINACIÓN"/>
    <m/>
    <m/>
    <s v="X"/>
    <s v="TODOS (AS)"/>
    <s v="PERSONAL DE CAFETERÍA"/>
  </r>
  <r>
    <x v="6"/>
    <x v="67"/>
    <x v="2"/>
    <s v="ELÉCTRICA"/>
    <s v="VENTILADOR DE TECHO"/>
    <n v="30"/>
    <s v="watts"/>
    <n v="6"/>
    <n v="4"/>
    <n v="720"/>
    <n v="15840"/>
    <n v="0.72"/>
    <n v="15.84"/>
    <m/>
    <m/>
    <m/>
    <s v="X"/>
    <s v="TODOS (AS)"/>
    <s v="PERSONAL DE CAFETERÍA"/>
  </r>
  <r>
    <x v="6"/>
    <x v="67"/>
    <x v="1"/>
    <s v="ELÉCTRICA"/>
    <s v="PANTALLA PLASMA  SAMSUNG "/>
    <n v="205"/>
    <s v="watts"/>
    <n v="0"/>
    <n v="0"/>
    <n v="0"/>
    <n v="0"/>
    <n v="0"/>
    <n v="0"/>
    <m/>
    <m/>
    <m/>
    <s v="X"/>
    <s v="TODOS (AS)"/>
    <s v="PERSONAL DE CAFETERÍA"/>
  </r>
  <r>
    <x v="6"/>
    <x v="67"/>
    <x v="1"/>
    <s v="ELÉCTRICA"/>
    <s v="PANTALLA PLASMA  HISENSE"/>
    <n v="1200"/>
    <s v="watts"/>
    <n v="0"/>
    <n v="0"/>
    <n v="0"/>
    <n v="0"/>
    <n v="0"/>
    <n v="0"/>
    <m/>
    <s v="X"/>
    <m/>
    <m/>
    <s v="TODOS (AS)"/>
    <s v="PERSONAL DE CAFETERÍA"/>
  </r>
  <r>
    <x v="6"/>
    <x v="67"/>
    <x v="4"/>
    <s v="ELÉCTRICA"/>
    <s v="MICROONDAS DAEWOO"/>
    <n v="1500"/>
    <s v="watts"/>
    <n v="1"/>
    <n v="8"/>
    <n v="12000"/>
    <n v="264000"/>
    <n v="12"/>
    <n v="264"/>
    <s v="ALIMENTACIÓN"/>
    <m/>
    <m/>
    <s v="X"/>
    <s v="TODOS (AS)"/>
    <s v="PERSONAL DE CAFETERÍA"/>
  </r>
  <r>
    <x v="6"/>
    <x v="68"/>
    <x v="0"/>
    <s v="ELÉCTRICA"/>
    <s v="LAMPARA LED CUADRADA"/>
    <n v="350"/>
    <s v="watts"/>
    <n v="3"/>
    <n v="4"/>
    <n v="4200"/>
    <n v="92400"/>
    <n v="4.2"/>
    <n v="92.4"/>
    <s v="ILUMINACIÓN"/>
    <m/>
    <m/>
    <s v="X"/>
    <s v="TODOS (AS)"/>
    <s v="PERSONAL DE CAFETERÍA"/>
  </r>
  <r>
    <x v="6"/>
    <x v="68"/>
    <x v="8"/>
    <s v="ELECTRICA"/>
    <s v="REFRIGERADOR METAL FRIO"/>
    <n v="1800"/>
    <s v="watts"/>
    <n v="1"/>
    <n v="24"/>
    <n v="43200"/>
    <n v="950400"/>
    <n v="43.2"/>
    <n v="950.4"/>
    <s v="CONSERVACIÓN DE ALIMENTOS "/>
    <m/>
    <m/>
    <m/>
    <m/>
    <m/>
  </r>
  <r>
    <x v="6"/>
    <x v="68"/>
    <x v="8"/>
    <s v="ELÉCTRICA"/>
    <s v="CONGELADOR OJEDA"/>
    <n v="609.6"/>
    <s v="watts"/>
    <n v="1"/>
    <n v="24"/>
    <n v="14630.400000000001"/>
    <n v="321868.80000000005"/>
    <n v="14.630400000000002"/>
    <n v="321.86880000000002"/>
    <s v="ALIMENTACIÓN"/>
    <m/>
    <m/>
    <s v="X"/>
    <s v="TODOS (AS)"/>
    <s v="PERSONAL DE CAFETERÍA"/>
  </r>
  <r>
    <x v="6"/>
    <x v="68"/>
    <x v="8"/>
    <s v="ELÉCTRICA"/>
    <s v="REFRIGERADOR MIGSA"/>
    <n v="30.9"/>
    <s v="watts"/>
    <n v="1"/>
    <n v="24"/>
    <n v="741.59999999999991"/>
    <n v="16315.199999999997"/>
    <n v="0.74159999999999993"/>
    <n v="16.315199999999997"/>
    <s v="ALIMENTACIÓN"/>
    <m/>
    <m/>
    <s v="X"/>
    <s v="TODOS (AS)"/>
    <s v="PERSONAL/BRIGADAS"/>
  </r>
  <r>
    <x v="6"/>
    <x v="68"/>
    <x v="2"/>
    <s v="ELÉCTRICA"/>
    <s v="VENTILADOR "/>
    <n v="30"/>
    <s v="watts"/>
    <n v="1"/>
    <n v="4"/>
    <n v="120"/>
    <n v="2640"/>
    <n v="0.12"/>
    <n v="2.64"/>
    <s v="ALIMENTACIÓN"/>
    <m/>
    <m/>
    <s v="X"/>
    <s v="TODOS (AS)"/>
    <s v="PERSONAL DE CAFETERÍA"/>
  </r>
  <r>
    <x v="6"/>
    <x v="68"/>
    <x v="4"/>
    <s v="ELÉCTRICA"/>
    <s v="REFRIGERADOR CRIOTEC"/>
    <n v="266.7"/>
    <s v="watts"/>
    <n v="2"/>
    <n v="24"/>
    <n v="12801.599999999999"/>
    <n v="281635.19999999995"/>
    <n v="12.801599999999999"/>
    <n v="281.63519999999994"/>
    <s v="ALIMENTACIÓN"/>
    <m/>
    <m/>
    <s v="X"/>
    <s v="TODOS (AS)"/>
    <s v="PERSONAL DE CAFETERÍA"/>
  </r>
  <r>
    <x v="6"/>
    <x v="69"/>
    <x v="8"/>
    <s v="ELÉCTRICA"/>
    <s v="CONGELADOR FRIGIDAIRE"/>
    <n v="569.86"/>
    <s v="watts"/>
    <n v="1"/>
    <n v="24"/>
    <n v="13676.64"/>
    <n v="300886.07999999996"/>
    <n v="13.676639999999999"/>
    <n v="300.88607999999994"/>
    <s v="ALIMENTACIÓN"/>
    <m/>
    <m/>
    <s v="X"/>
    <s v="PERSONAL"/>
    <s v="PERSONAL DE CAFETERÍA"/>
  </r>
  <r>
    <x v="6"/>
    <x v="69"/>
    <x v="8"/>
    <s v="ELÉCTRICA"/>
    <s v="DISPENSADOR DE AGUA PUREZA RIOVERDE"/>
    <n v="490"/>
    <s v="watts"/>
    <n v="1"/>
    <n v="24"/>
    <n v="11760"/>
    <n v="258720"/>
    <n v="11.76"/>
    <n v="258.72000000000003"/>
    <s v="ALIMENTACIÓN"/>
    <m/>
    <m/>
    <s v="X"/>
    <s v="PERSONAL"/>
    <s v="PERSONAL DE CAFETERÍA"/>
  </r>
  <r>
    <x v="6"/>
    <x v="69"/>
    <x v="8"/>
    <s v="ELÉCTRICA"/>
    <s v="MICROONDAS MIDEA"/>
    <n v="1050"/>
    <s v="watts"/>
    <n v="1"/>
    <n v="8"/>
    <n v="8400"/>
    <n v="184800"/>
    <n v="8.4"/>
    <n v="184.8"/>
    <s v="ALIMENTACIÓN"/>
    <m/>
    <m/>
    <s v="X"/>
    <s v="PERSONAL"/>
    <s v="PERSONAL DE CAFETERÍA"/>
  </r>
  <r>
    <x v="6"/>
    <x v="69"/>
    <x v="8"/>
    <s v="ELÉCTRICA"/>
    <s v="REFRIGERADOR IMBERA"/>
    <n v="1127"/>
    <s v="watts"/>
    <n v="1"/>
    <n v="24"/>
    <n v="27048"/>
    <n v="595056"/>
    <n v="27.047999999999998"/>
    <n v="595.05600000000004"/>
    <s v="ALIMENTACIÓN"/>
    <m/>
    <m/>
    <s v="X"/>
    <s v="PERSONAL"/>
    <s v="PERSONAL DE CAFETERÍA"/>
  </r>
  <r>
    <x v="6"/>
    <x v="69"/>
    <x v="8"/>
    <s v="ELÉCTRICA"/>
    <s v="CALENTADOR DE AGUA  HAMILTON BEACH"/>
    <n v="1500"/>
    <s v="watts"/>
    <n v="1"/>
    <n v="2"/>
    <n v="3000"/>
    <n v="66000"/>
    <n v="3"/>
    <n v="66"/>
    <s v="ALIMENTACIÓN"/>
    <m/>
    <m/>
    <s v="X"/>
    <s v="PERSONAL"/>
    <s v="PERSONAL DE CAFETERÍA"/>
  </r>
  <r>
    <x v="6"/>
    <x v="69"/>
    <x v="5"/>
    <s v="ELÉCTRICA"/>
    <s v="COMPUTADORA HP"/>
    <n v="180"/>
    <s v="watts"/>
    <n v="1"/>
    <n v="8"/>
    <n v="1440"/>
    <n v="31680"/>
    <n v="1.44"/>
    <n v="31.68"/>
    <s v="ALIMENTACIÓN"/>
    <m/>
    <m/>
    <s v="X"/>
    <s v="PERSONAL"/>
    <s v="PERSONAL DE CAFETERÍA"/>
  </r>
  <r>
    <x v="6"/>
    <x v="69"/>
    <x v="8"/>
    <s v="ELECTRICA "/>
    <s v="WAFFLERA HAMILTON BEACH "/>
    <n v="650"/>
    <s v="watts"/>
    <n v="1"/>
    <n v="2"/>
    <n v="1300"/>
    <n v="28600"/>
    <n v="1.3"/>
    <n v="28.6"/>
    <s v="ALIMENTACIÓN"/>
    <m/>
    <m/>
    <m/>
    <m/>
    <m/>
  </r>
  <r>
    <x v="6"/>
    <x v="69"/>
    <x v="8"/>
    <s v="ELECTRICA"/>
    <s v="LICUADORA HALMITON BEACH"/>
    <n v="420"/>
    <s v="watts"/>
    <n v="1"/>
    <n v="3"/>
    <n v="1260"/>
    <n v="27720"/>
    <n v="1.26"/>
    <n v="27.72"/>
    <s v="ALIMENTACIÓN"/>
    <m/>
    <m/>
    <m/>
    <m/>
    <m/>
  </r>
  <r>
    <x v="6"/>
    <x v="69"/>
    <x v="8"/>
    <s v="ELECTRICA"/>
    <s v="PARRILLA ELECTRICA SPECTRUM BANDS"/>
    <n v="1500"/>
    <s v="watts"/>
    <n v="1"/>
    <n v="2"/>
    <n v="3000"/>
    <n v="66000"/>
    <n v="3"/>
    <n v="66"/>
    <s v="ALIMENTACIÓN"/>
    <m/>
    <m/>
    <m/>
    <m/>
    <m/>
  </r>
  <r>
    <x v="6"/>
    <x v="69"/>
    <x v="0"/>
    <s v="ELECTRICA"/>
    <s v="LAMPARAS"/>
    <n v="32"/>
    <s v="watts"/>
    <n v="6"/>
    <n v="3"/>
    <n v="576"/>
    <n v="12672"/>
    <n v="0.57599999999999996"/>
    <n v="12.672000000000001"/>
    <s v="ILUMINACIÓN"/>
    <m/>
    <m/>
    <m/>
    <m/>
    <m/>
  </r>
  <r>
    <x v="6"/>
    <x v="69"/>
    <x v="2"/>
    <s v="ELECTRICA"/>
    <s v="VENTILADOR DE TECHO Y VENTILADOR PEDESTAL"/>
    <n v="75"/>
    <s v="watts"/>
    <n v="2"/>
    <n v="3"/>
    <n v="450"/>
    <n v="9900"/>
    <n v="0.45"/>
    <n v="9.9"/>
    <s v="ALIMENTACIÓN"/>
    <m/>
    <m/>
    <m/>
    <m/>
    <m/>
  </r>
  <r>
    <x v="6"/>
    <x v="69"/>
    <x v="8"/>
    <s v="ELÉCTRICA"/>
    <s v="PLANCHA PARA AZAR TAURUS"/>
    <n v="850"/>
    <s v="watts"/>
    <n v="1"/>
    <n v="4"/>
    <n v="3400"/>
    <n v="74800"/>
    <n v="3.4"/>
    <n v="74.8"/>
    <s v="ALIMENTACIÓN"/>
    <m/>
    <m/>
    <s v="X"/>
    <s v="PERSONAL"/>
    <s v="PERSONAL DE CAFETERÍA"/>
  </r>
  <r>
    <x v="6"/>
    <x v="70"/>
    <x v="0"/>
    <s v="ELÉCTRICA"/>
    <s v="LAMPARA FLUORESCENTE ESPIRAL"/>
    <n v="17"/>
    <s v="watts"/>
    <n v="1"/>
    <n v="3"/>
    <n v="51"/>
    <n v="1122"/>
    <n v="5.0999999999999997E-2"/>
    <n v="1.1220000000000001"/>
    <s v="ILUMINACIÓN"/>
    <m/>
    <m/>
    <s v="X"/>
    <s v="PERSONAL"/>
    <s v="PERSONAL DE CAFETERÍA"/>
  </r>
  <r>
    <x v="7"/>
    <x v="71"/>
    <x v="6"/>
    <s v="ELÉCTRICA"/>
    <s v="CAMARA DE SEGURIDAD DAHUA"/>
    <n v="10.1"/>
    <s v="watts"/>
    <n v="1"/>
    <n v="24"/>
    <n v="242.39999999999998"/>
    <n v="5332.7999999999993"/>
    <n v="0.24239999999999998"/>
    <n v="5.3327999999999989"/>
    <s v="SEGURIDAD"/>
    <m/>
    <m/>
    <s v="X"/>
    <s v="TODOS (AS)"/>
    <s v="RESPONSABLE DEL CENTRO DE COMPUTO"/>
  </r>
  <r>
    <x v="7"/>
    <x v="72"/>
    <x v="0"/>
    <s v="ELÉCTRICA"/>
    <s v="LAMPARAS  FLUORESCENTES EN U"/>
    <n v="32"/>
    <s v="watts"/>
    <n v="46"/>
    <n v="17"/>
    <n v="25024"/>
    <n v="550528"/>
    <n v="25.024000000000001"/>
    <n v="550.52800000000002"/>
    <s v="ILUMINACIÓN"/>
    <m/>
    <m/>
    <s v="X"/>
    <s v="TODOS (AS)"/>
    <s v="VIGILANTES"/>
  </r>
  <r>
    <x v="7"/>
    <x v="72"/>
    <x v="3"/>
    <s v="ELÉCTRICA"/>
    <s v="CHECADOR SOFTWARE"/>
    <n v="18"/>
    <s v="watts"/>
    <n v="1"/>
    <n v="24"/>
    <n v="432"/>
    <n v="9504"/>
    <n v="0.432"/>
    <n v="9.5039999999999996"/>
    <s v="CONTROL DE PERSONAL"/>
    <m/>
    <m/>
    <s v="X"/>
    <s v="PERSONAL DOCENTE Y ADMINISTRATIVO"/>
    <s v="JEFE DE RECURSOS HUMANOS"/>
  </r>
  <r>
    <x v="7"/>
    <x v="72"/>
    <x v="6"/>
    <s v="ELÉCTRICA"/>
    <s v="CAMARA DE SEGURIDAD FELINES"/>
    <n v="8"/>
    <s v="watts"/>
    <n v="1"/>
    <n v="24"/>
    <n v="192"/>
    <n v="4224"/>
    <n v="0.192"/>
    <n v="4.2240000000000002"/>
    <s v="SEGURIDAD"/>
    <m/>
    <m/>
    <s v="X"/>
    <s v="TODOS (AS)"/>
    <s v="RESPONSABLE DEL CENTRO DE COMPUTO"/>
  </r>
  <r>
    <x v="7"/>
    <x v="72"/>
    <x v="0"/>
    <s v="ELÉCTRICA"/>
    <s v="SEÑALETICA LUMINOSA LLOYD'S"/>
    <n v="4"/>
    <s v="watts"/>
    <n v="1"/>
    <n v="24"/>
    <n v="96"/>
    <n v="2112"/>
    <n v="9.6000000000000002E-2"/>
    <n v="2.1120000000000001"/>
    <s v="SEGURIDAD"/>
    <s v="X"/>
    <m/>
    <m/>
    <s v="TODOS (AS)"/>
    <s v="VIGILANTES"/>
  </r>
  <r>
    <x v="7"/>
    <x v="72"/>
    <x v="4"/>
    <s v="ELÉCTRICA"/>
    <s v="DISPENSADOR DE AGUA MIRAGE"/>
    <n v="101.6"/>
    <s v="watts"/>
    <n v="1"/>
    <n v="24"/>
    <n v="2438.3999999999996"/>
    <n v="53644.799999999988"/>
    <n v="2.4383999999999997"/>
    <n v="53.644799999999989"/>
    <s v="ATENCIÓN "/>
    <m/>
    <m/>
    <s v="X"/>
    <s v="TODOS (AS)"/>
    <s v="VIGILANTES"/>
  </r>
  <r>
    <x v="7"/>
    <x v="73"/>
    <x v="0"/>
    <s v="ELÉCTRICA"/>
    <s v="LAMPARAS  FLUORESCENTES EN U"/>
    <n v="32"/>
    <s v="watts"/>
    <n v="32"/>
    <n v="6"/>
    <n v="6144"/>
    <n v="135168"/>
    <n v="6.1440000000000001"/>
    <n v="135.16800000000001"/>
    <s v="ILUMINACIÓN"/>
    <m/>
    <m/>
    <s v="X"/>
    <s v="TODOS (AS)"/>
    <s v="BRIGADAS"/>
  </r>
  <r>
    <x v="7"/>
    <x v="73"/>
    <x v="9"/>
    <s v="ELÉCTRICA"/>
    <s v="ACONDICIONADOR DE VOLTAJE INDUSTRONIC AMCR-5350"/>
    <n v="12991"/>
    <s v="watts"/>
    <n v="1"/>
    <n v="24"/>
    <n v="311784"/>
    <n v="6859248"/>
    <n v="311.78399999999999"/>
    <n v="6859.2479999999996"/>
    <s v="ATENCIÓN "/>
    <m/>
    <m/>
    <s v="X"/>
    <s v="TODOS (AS)"/>
    <s v="RESPONSABLE DEL CENTRO DE COMPUTO"/>
  </r>
  <r>
    <x v="7"/>
    <x v="73"/>
    <x v="2"/>
    <s v="ELÉCTRICA"/>
    <s v="AIRE ACONDICIONADO INDUSTRIAL"/>
    <n v="11920"/>
    <s v="watts"/>
    <n v="1"/>
    <n v="6"/>
    <n v="71520"/>
    <n v="1573440"/>
    <n v="71.52"/>
    <n v="1573.44"/>
    <s v="CLASE/REUNIÓN"/>
    <m/>
    <m/>
    <s v="X"/>
    <s v="TODOS (AS)"/>
    <s v="JEFA DE DEPARTAMENTO INGENIERIA INFORMATICA"/>
  </r>
  <r>
    <x v="7"/>
    <x v="73"/>
    <x v="1"/>
    <s v="ELÉCTRICA"/>
    <s v="PROYECTOR  PANASONIC"/>
    <n v="840"/>
    <s v="watts"/>
    <n v="1"/>
    <n v="6"/>
    <n v="5040"/>
    <n v="110880"/>
    <n v="5.04"/>
    <n v="110.88"/>
    <s v="REUNIONES/CLASE"/>
    <m/>
    <m/>
    <s v="X"/>
    <s v="ALUMNADO Y PERSONAL DOCENTE"/>
    <s v="PERSONAL ADMINISTRATIVO Y DOCENTE"/>
  </r>
  <r>
    <x v="7"/>
    <x v="73"/>
    <x v="4"/>
    <s v="ELÉCTRICA"/>
    <s v="TEATRO EN CASA SONY SUBWOOFER"/>
    <n v="3001"/>
    <s v="watts"/>
    <n v="1"/>
    <n v="6"/>
    <n v="18006"/>
    <n v="396132"/>
    <n v="18.006"/>
    <n v="396.13200000000001"/>
    <s v="CLASE"/>
    <m/>
    <m/>
    <m/>
    <m/>
    <m/>
  </r>
  <r>
    <x v="7"/>
    <x v="73"/>
    <x v="4"/>
    <s v="ELÉCTRICA"/>
    <s v="TELEVISIÓN SONY"/>
    <n v="185"/>
    <s v="watts"/>
    <n v="1"/>
    <n v="6"/>
    <n v="1110"/>
    <n v="24420"/>
    <n v="1.1100000000000001"/>
    <n v="24.42"/>
    <s v="CLASE"/>
    <m/>
    <m/>
    <m/>
    <m/>
    <m/>
  </r>
  <r>
    <x v="7"/>
    <x v="74"/>
    <x v="0"/>
    <s v="ELÉCTRICA"/>
    <s v="LAMPARAS  FLUORESCENTES EN U"/>
    <n v="32"/>
    <s v="watts"/>
    <n v="40"/>
    <n v="8"/>
    <n v="10240"/>
    <n v="225280"/>
    <n v="10.24"/>
    <n v="225.28"/>
    <s v="CLASE"/>
    <m/>
    <m/>
    <s v="X"/>
    <s v="TODOS (AS)"/>
    <s v="BRIGADAS"/>
  </r>
  <r>
    <x v="7"/>
    <x v="74"/>
    <x v="6"/>
    <s v="ELÉCTRICA"/>
    <s v="CAMARA DE SEGURIDAD FELINES"/>
    <n v="8"/>
    <s v="watts"/>
    <n v="1"/>
    <n v="24"/>
    <n v="192"/>
    <n v="4224"/>
    <n v="0.192"/>
    <n v="4.2240000000000002"/>
    <s v="SEGURIDAD"/>
    <m/>
    <m/>
    <s v="X"/>
    <s v="TODOS (AS)"/>
    <s v="RESPONSABLE DEL CENTRO DE COMPUTO"/>
  </r>
  <r>
    <x v="7"/>
    <x v="74"/>
    <x v="1"/>
    <s v="ELÉCTRICA"/>
    <s v="PROYECTOR BENQ"/>
    <n v="270"/>
    <s v="watts"/>
    <n v="1"/>
    <n v="5"/>
    <n v="1350"/>
    <n v="29700"/>
    <n v="1.35"/>
    <n v="29.7"/>
    <s v="CLASE"/>
    <m/>
    <m/>
    <s v="X"/>
    <s v="ALUMNADO Y PERSONAL DOCENTE"/>
    <s v="PERSONAL ADMINISTRATIVO Y DOCENTE"/>
  </r>
  <r>
    <x v="7"/>
    <x v="74"/>
    <x v="9"/>
    <s v="ELÉCTRICA"/>
    <s v="ACONDICIONADOR DE VOLTAJE INDUSTRONIC AMCR-5350"/>
    <n v="12991"/>
    <s v="watts"/>
    <n v="1"/>
    <n v="24"/>
    <n v="311784"/>
    <n v="6859248"/>
    <n v="311.78399999999999"/>
    <n v="6859.2479999999996"/>
    <s v="CLASE"/>
    <m/>
    <m/>
    <s v="X"/>
    <s v="ALUMNADO Y PERSONAL DOCENTE"/>
    <s v="RESPONSABLE DEL CENTRO DE COMPUTO"/>
  </r>
  <r>
    <x v="7"/>
    <x v="74"/>
    <x v="5"/>
    <s v="ELÉCTRICA"/>
    <s v="COMPUTADORAS HP"/>
    <n v="15"/>
    <s v="watts"/>
    <n v="24"/>
    <n v="12"/>
    <n v="4320"/>
    <n v="95040"/>
    <n v="4.32"/>
    <n v="95.04"/>
    <s v="CLASE"/>
    <m/>
    <m/>
    <s v="X"/>
    <s v="ALUMNADO Y PERSONAL DOCENTE"/>
    <s v="DOCENTE/ RESPONSABLE DE CENTRO DE COMPUTO"/>
  </r>
  <r>
    <x v="7"/>
    <x v="74"/>
    <x v="2"/>
    <s v="ELÉCTRICA"/>
    <s v="PISO TECHO PRIME"/>
    <n v="6400"/>
    <s v="watts"/>
    <n v="1"/>
    <n v="6"/>
    <n v="38400"/>
    <n v="844800"/>
    <n v="38.4"/>
    <n v="844.8"/>
    <s v="ADMINISTRATIVA "/>
    <m/>
    <m/>
    <m/>
    <m/>
    <m/>
  </r>
  <r>
    <x v="7"/>
    <x v="75"/>
    <x v="0"/>
    <s v="ELÉCTRICA"/>
    <s v="LAMPARAS  FLUORESCENTES EN U"/>
    <n v="32"/>
    <s v="watts"/>
    <n v="40"/>
    <n v="8"/>
    <n v="10240"/>
    <n v="225280"/>
    <n v="10.24"/>
    <n v="225.28"/>
    <s v="ILUMINACIÓN"/>
    <m/>
    <m/>
    <s v="X"/>
    <s v="TODOS (AS)"/>
    <s v="BRIGADAS"/>
  </r>
  <r>
    <x v="7"/>
    <x v="75"/>
    <x v="1"/>
    <s v="ELÉCTRICA"/>
    <s v="PROYECTOR BENQ"/>
    <n v="270"/>
    <s v="watts"/>
    <n v="1"/>
    <n v="5"/>
    <n v="1350"/>
    <n v="29700"/>
    <n v="1.35"/>
    <n v="29.7"/>
    <s v="CLASE"/>
    <m/>
    <m/>
    <s v="X"/>
    <s v="ALUMNADO Y PERSONAL DOCENTE"/>
    <s v="PERSONAL ADMINISTRATIVO Y DOCENTE"/>
  </r>
  <r>
    <x v="7"/>
    <x v="75"/>
    <x v="9"/>
    <s v="ELÉCTRICA"/>
    <s v="ACONDICIONADOR DE VOLTAJE INDUSTRONIC AMCR-5350"/>
    <n v="12991"/>
    <s v="watts"/>
    <n v="1"/>
    <n v="24"/>
    <n v="311784"/>
    <n v="6859248"/>
    <n v="311.78399999999999"/>
    <n v="6859.2479999999996"/>
    <s v="CLASE"/>
    <m/>
    <m/>
    <s v="X"/>
    <s v="ALUMNADO Y PERSONAL DOCENTE"/>
    <s v="RESPONSABLE DEL CENTRO DE COMPUTO"/>
  </r>
  <r>
    <x v="7"/>
    <x v="75"/>
    <x v="6"/>
    <s v="ELÉCTRICA"/>
    <s v="CAMARA DE SEGURIDAD FELINES"/>
    <n v="8"/>
    <s v="watts"/>
    <n v="1"/>
    <n v="24"/>
    <n v="192"/>
    <n v="4224"/>
    <n v="0.192"/>
    <n v="4.2240000000000002"/>
    <s v="SEGURIDAD"/>
    <m/>
    <m/>
    <s v="X"/>
    <s v="TODOS (AS)"/>
    <s v="RESPONSABLE DEL CENTRO DE COMPUTO"/>
  </r>
  <r>
    <x v="7"/>
    <x v="75"/>
    <x v="2"/>
    <s v="ELÉCTRICA"/>
    <s v="PISO TECHO PRIME"/>
    <n v="6400"/>
    <s v="watts"/>
    <n v="1"/>
    <n v="8"/>
    <n v="51200"/>
    <n v="1126400"/>
    <n v="51.2"/>
    <n v="1126.4000000000001"/>
    <s v="ADMINISTRATIVA "/>
    <m/>
    <m/>
    <m/>
    <m/>
    <m/>
  </r>
  <r>
    <x v="7"/>
    <x v="75"/>
    <x v="5"/>
    <s v="ELÉCTRICA"/>
    <s v="COMPUTADORAS DELL"/>
    <n v="10"/>
    <s v="watts"/>
    <n v="40"/>
    <n v="12"/>
    <n v="4800"/>
    <n v="105600"/>
    <n v="4.8"/>
    <n v="105.6"/>
    <s v="CLASE"/>
    <m/>
    <m/>
    <s v="X"/>
    <s v="ALUMNADO Y PERSONAL DOCENTE"/>
    <s v="DOCENTE/ RESPONSABLE DEL CENTRO DE COMPUTO"/>
  </r>
  <r>
    <x v="7"/>
    <x v="76"/>
    <x v="0"/>
    <s v="ELÉCTRICA"/>
    <s v="LAMPARAS  FLUORESCENTES EN U"/>
    <n v="32"/>
    <s v="watts"/>
    <n v="18"/>
    <n v="12"/>
    <n v="6912"/>
    <n v="152064"/>
    <n v="6.9119999999999999"/>
    <n v="152.06399999999999"/>
    <s v="ILUMINACIÓN"/>
    <m/>
    <m/>
    <s v="X"/>
    <s v="TODOS (AS)"/>
    <s v="BRIGADAS"/>
  </r>
  <r>
    <x v="7"/>
    <x v="76"/>
    <x v="1"/>
    <s v="ELÉCTRICA"/>
    <s v="REGULADOR COMPLET"/>
    <n v="750"/>
    <s v="watts"/>
    <n v="1"/>
    <n v="24"/>
    <n v="18000"/>
    <n v="396000"/>
    <n v="18"/>
    <n v="396"/>
    <s v="CLASE"/>
    <m/>
    <m/>
    <s v="X"/>
    <s v="TODOS (AS)"/>
    <s v="RESPONSABLE DEL CENTRO DE COMPUTO"/>
  </r>
  <r>
    <x v="7"/>
    <x v="76"/>
    <x v="5"/>
    <s v="ELÉCTRICA"/>
    <s v="COMPUTADORAS HP"/>
    <n v="10"/>
    <s v="watts"/>
    <n v="26"/>
    <n v="12"/>
    <n v="3120"/>
    <n v="68640"/>
    <n v="3.12"/>
    <n v="68.64"/>
    <s v="CONSULTA/CLASE"/>
    <m/>
    <m/>
    <s v="X"/>
    <s v="ALUMNADO Y PERSONAL DOCENTE"/>
    <s v="DOCENTE/ RESPONSABLE DE CENTRO DE COMPUTO"/>
  </r>
  <r>
    <x v="7"/>
    <x v="77"/>
    <x v="0"/>
    <s v="ELÉCTRICA"/>
    <s v="LAMPARAS  FLUORESCENTES EN U"/>
    <n v="32"/>
    <s v="watts"/>
    <n v="18"/>
    <n v="5"/>
    <n v="2880"/>
    <n v="63360"/>
    <n v="2.88"/>
    <n v="63.36"/>
    <s v="ILUMINACIÓN"/>
    <m/>
    <m/>
    <s v="X"/>
    <s v="TODOS (AS)"/>
    <s v="BRIGADAS"/>
  </r>
  <r>
    <x v="7"/>
    <x v="77"/>
    <x v="1"/>
    <s v="ELÉCTRICA"/>
    <s v="SWITCH 3COM"/>
    <n v="20"/>
    <s v="watts"/>
    <n v="3"/>
    <n v="24"/>
    <n v="1440"/>
    <n v="31680"/>
    <n v="1.44"/>
    <n v="31.68"/>
    <s v="CONECTIVIDAD"/>
    <m/>
    <m/>
    <s v="X"/>
    <s v="TODOS (AS)"/>
    <s v="RESPONSABLE DEL CENTRO DE COMPUTO"/>
  </r>
  <r>
    <x v="7"/>
    <x v="77"/>
    <x v="5"/>
    <s v="ELÉCTRICA"/>
    <s v="COMPUTADORAS HP"/>
    <n v="10"/>
    <s v="watts"/>
    <n v="5"/>
    <n v="5"/>
    <n v="250"/>
    <n v="5500"/>
    <n v="0.25"/>
    <n v="5.5"/>
    <s v="CLASE"/>
    <m/>
    <m/>
    <s v="X"/>
    <s v="ALUMNADO Y PERSONAL DOCENTE"/>
    <s v="DOCENTE/ RESPONSABLE DE CENTRO DE COMPUTO"/>
  </r>
  <r>
    <x v="7"/>
    <x v="78"/>
    <x v="0"/>
    <s v="ELÉCTRICA"/>
    <s v="LAMPARAS  FLUORESCENTES EN U"/>
    <n v="32"/>
    <s v="watts"/>
    <n v="4"/>
    <n v="2"/>
    <n v="256"/>
    <n v="5632"/>
    <n v="0.25600000000000001"/>
    <n v="5.6319999999999997"/>
    <s v="ILUMINACIÓN"/>
    <m/>
    <m/>
    <s v="X"/>
    <s v="PERSONAL DEL CC"/>
    <s v="BRIGADAS"/>
  </r>
  <r>
    <x v="7"/>
    <x v="79"/>
    <x v="0"/>
    <s v="ELÉCTRICA"/>
    <s v="LAMPARAS  FLUORESCENTES EN U"/>
    <n v="32"/>
    <s v="watts"/>
    <n v="12"/>
    <n v="5"/>
    <n v="1920"/>
    <n v="42240"/>
    <n v="1.92"/>
    <n v="42.24"/>
    <s v="ILUMINACIÓN"/>
    <m/>
    <m/>
    <s v="X"/>
    <s v="TODOS (AS)"/>
    <s v="DOCENTE"/>
  </r>
  <r>
    <x v="7"/>
    <x v="79"/>
    <x v="5"/>
    <s v="ELÉCTRICA"/>
    <s v="COMPUTADORA HP"/>
    <n v="10"/>
    <s v="watts"/>
    <n v="1"/>
    <n v="5"/>
    <n v="50"/>
    <n v="1100"/>
    <n v="0.05"/>
    <n v="1.1000000000000001"/>
    <s v="CLASE"/>
    <m/>
    <m/>
    <s v="X"/>
    <s v="ALUMNADO Y PERSONAL DOCENTE"/>
    <s v="DOCENTE"/>
  </r>
  <r>
    <x v="7"/>
    <x v="79"/>
    <x v="1"/>
    <s v="ELÉCTRICA"/>
    <s v="ACONDICIONADOR DE VOLTAJE INDUSTRONIC AMCR-5350"/>
    <n v="12991"/>
    <s v="watts"/>
    <n v="1"/>
    <n v="24"/>
    <n v="311784"/>
    <n v="6859248"/>
    <n v="311.78399999999999"/>
    <n v="6859.2479999999996"/>
    <s v="CLASE"/>
    <m/>
    <m/>
    <s v="X"/>
    <s v="ALUMNADO Y PERSONAL DOCENTE"/>
    <s v="RESPONSABLE DEL CENTRO DE COMPUTO"/>
  </r>
  <r>
    <x v="7"/>
    <x v="79"/>
    <x v="1"/>
    <s v="ELÉCTRICA"/>
    <s v="REGULADOR "/>
    <n v="12991"/>
    <s v="watts"/>
    <n v="1"/>
    <n v="24"/>
    <n v="311784"/>
    <n v="6859248"/>
    <n v="311.78399999999999"/>
    <n v="6859.2479999999996"/>
    <s v="CLASE"/>
    <m/>
    <m/>
    <s v="X"/>
    <s v="TODOS (AS)"/>
    <s v="RESPONSABLE DEL CENTRO DE COMPUTO"/>
  </r>
  <r>
    <x v="7"/>
    <x v="80"/>
    <x v="0"/>
    <s v="ELÉCTRICA"/>
    <s v="LAMPARAS  FLUORESCENTES EN U"/>
    <n v="32"/>
    <s v="watts"/>
    <n v="8"/>
    <n v="12"/>
    <n v="3072"/>
    <n v="67584"/>
    <n v="3.0720000000000001"/>
    <n v="67.584000000000003"/>
    <s v="ILUMINACIÓN"/>
    <m/>
    <m/>
    <s v="X"/>
    <s v="TODOS (AS)"/>
    <s v="BRIGADAS"/>
  </r>
  <r>
    <x v="7"/>
    <x v="80"/>
    <x v="5"/>
    <s v="ELÉCTRICA"/>
    <s v="COMPUTADORA DELL "/>
    <n v="10"/>
    <s v="watts"/>
    <n v="1"/>
    <n v="10"/>
    <n v="100"/>
    <n v="2200"/>
    <n v="0.1"/>
    <n v="2.2000000000000002"/>
    <s v="ADMINISTRATIVA"/>
    <m/>
    <m/>
    <s v="X"/>
    <s v="PERSONAL ADMINISTRATIVO"/>
    <s v="RESPONSABLE DEL CENTRO DE COMPUTO"/>
  </r>
  <r>
    <x v="7"/>
    <x v="80"/>
    <x v="5"/>
    <s v="ELÉCTRICA"/>
    <s v="COMPUTADORA DELL"/>
    <n v="10"/>
    <s v="watts"/>
    <n v="1"/>
    <n v="10"/>
    <n v="100"/>
    <n v="2200"/>
    <n v="0.1"/>
    <n v="2.2000000000000002"/>
    <s v="ADMINISTRATIVA"/>
    <m/>
    <m/>
    <s v="X"/>
    <s v="PERSONAL ADMINISTRATIVO"/>
    <s v="RESPONSABLE DEL CENTRO DE COMPUTO"/>
  </r>
  <r>
    <x v="7"/>
    <x v="80"/>
    <x v="3"/>
    <s v="ELÉCTRICA"/>
    <s v="IMPRESORA HP"/>
    <n v="11"/>
    <s v="watts"/>
    <n v="1"/>
    <n v="10"/>
    <n v="110"/>
    <n v="2420"/>
    <n v="0.11"/>
    <n v="2.42"/>
    <s v="ADMINISTRATIVA"/>
    <m/>
    <m/>
    <s v="X"/>
    <s v="PERSONAL DE CENTRO DE COMPUTO"/>
    <s v="RESPONSABLE DEL CENTRO DE COMPUTO"/>
  </r>
  <r>
    <x v="7"/>
    <x v="80"/>
    <x v="6"/>
    <s v="ELÉCTRICA"/>
    <s v="CAMARA DE SEGURIDAD FELINES"/>
    <n v="8"/>
    <s v="watts"/>
    <n v="1"/>
    <n v="24"/>
    <n v="192"/>
    <n v="4224"/>
    <n v="0.192"/>
    <n v="4.2240000000000002"/>
    <s v="SEGURIDAD"/>
    <m/>
    <m/>
    <s v="X"/>
    <s v="TODOS (AS)"/>
    <s v="RESPONSABLE DEL CENTRO DE COMPUTO"/>
  </r>
  <r>
    <x v="7"/>
    <x v="80"/>
    <x v="9"/>
    <s v="ELÉCTRICA"/>
    <s v="ACONDICIONADOR DE VOLTAJE INDUSTRONIC AMCR-5350"/>
    <n v="12991"/>
    <s v="watts"/>
    <n v="1"/>
    <n v="24"/>
    <n v="311784"/>
    <n v="6859248"/>
    <n v="311.78399999999999"/>
    <n v="6859.2479999999996"/>
    <s v="ADMINISTRATIVA"/>
    <m/>
    <m/>
    <s v="X"/>
    <s v="PERSONAL ADMINISTRATIVO"/>
    <s v="RESPONSABLE DEL CENTRO DE COMPUTO"/>
  </r>
  <r>
    <x v="7"/>
    <x v="80"/>
    <x v="1"/>
    <s v="ELÉCTRICA"/>
    <s v="REGULADOR"/>
    <n v="675"/>
    <s v="watts"/>
    <n v="1"/>
    <n v="24"/>
    <n v="16200"/>
    <n v="356400"/>
    <n v="16.2"/>
    <n v="356.4"/>
    <s v="ADMINISTRATIVA"/>
    <m/>
    <m/>
    <m/>
    <m/>
    <m/>
  </r>
  <r>
    <x v="7"/>
    <x v="80"/>
    <x v="1"/>
    <s v="ELÉCTRICA"/>
    <s v="REGULADOR"/>
    <n v="500"/>
    <s v="watts"/>
    <n v="1"/>
    <n v="24"/>
    <n v="12000"/>
    <n v="264000"/>
    <n v="12"/>
    <n v="264"/>
    <s v="ADMINISTRATIVA"/>
    <m/>
    <m/>
    <m/>
    <m/>
    <m/>
  </r>
  <r>
    <x v="7"/>
    <x v="80"/>
    <x v="1"/>
    <s v="ELÉCTRICA"/>
    <s v="REGULADOR"/>
    <n v="720"/>
    <s v="watts"/>
    <n v="1"/>
    <n v="24"/>
    <n v="17280"/>
    <n v="380160"/>
    <n v="17.28"/>
    <n v="380.16"/>
    <s v="ADMINISTRATIVA"/>
    <m/>
    <m/>
    <m/>
    <m/>
    <m/>
  </r>
  <r>
    <x v="7"/>
    <x v="80"/>
    <x v="1"/>
    <s v="ELÉCTRICA"/>
    <s v="REGULADOR"/>
    <n v="700"/>
    <s v="watts"/>
    <n v="1"/>
    <n v="24"/>
    <n v="16800"/>
    <n v="369600"/>
    <n v="16.8"/>
    <n v="369.6"/>
    <s v="ADMINISTRATIVA"/>
    <m/>
    <m/>
    <m/>
    <m/>
    <m/>
  </r>
  <r>
    <x v="7"/>
    <x v="80"/>
    <x v="3"/>
    <s v="ELÉCTRICA"/>
    <s v="ESCANER HP"/>
    <n v="1.93"/>
    <s v="watts"/>
    <n v="1"/>
    <n v="1"/>
    <n v="1.93"/>
    <n v="42.46"/>
    <n v="1.9299999999999999E-3"/>
    <n v="4.2459999999999998E-2"/>
    <s v="ADMINISTRATIVA"/>
    <m/>
    <m/>
    <m/>
    <m/>
    <m/>
  </r>
  <r>
    <x v="7"/>
    <x v="80"/>
    <x v="5"/>
    <s v="ELÉCTRICA"/>
    <s v="COMPUTADORA HP"/>
    <n v="15"/>
    <s v="watts"/>
    <n v="1"/>
    <n v="8"/>
    <n v="120"/>
    <n v="2640"/>
    <n v="0.12"/>
    <n v="2.64"/>
    <s v="ADMINISTRATIVA"/>
    <m/>
    <m/>
    <m/>
    <m/>
    <m/>
  </r>
  <r>
    <x v="7"/>
    <x v="81"/>
    <x v="0"/>
    <s v="ELÉCTRICA"/>
    <s v="LAMPARAS  FLUORESCENTES EN U"/>
    <n v="32"/>
    <s v="watts"/>
    <n v="8"/>
    <n v="8"/>
    <n v="2048"/>
    <n v="45056"/>
    <n v="2.048"/>
    <n v="45.055999999999997"/>
    <s v="ILUMINACIÓN"/>
    <m/>
    <m/>
    <s v="X"/>
    <s v="TODOS (AS)"/>
    <s v="BRIGADAS"/>
  </r>
  <r>
    <x v="7"/>
    <x v="81"/>
    <x v="3"/>
    <s v="ELÉCTRICA"/>
    <s v="REGULADOR KOBLENZ"/>
    <n v="750"/>
    <s v="watts"/>
    <n v="1"/>
    <n v="24"/>
    <n v="18000"/>
    <n v="396000"/>
    <n v="18"/>
    <n v="396"/>
    <s v="ADMINISTRATIVA"/>
    <m/>
    <m/>
    <s v="X"/>
    <s v="PERSONAL ADMINISTRATIVO"/>
    <s v="RESPONSABLE DEL CENTRO DE COMPUTO"/>
  </r>
  <r>
    <x v="7"/>
    <x v="82"/>
    <x v="3"/>
    <s v="ELÉCTRICA"/>
    <s v="REGULADOR KOBLENZ"/>
    <n v="750"/>
    <s v="watts"/>
    <n v="1"/>
    <n v="24"/>
    <n v="18000"/>
    <n v="396000"/>
    <n v="18"/>
    <n v="396"/>
    <s v="ADMINISTRATIVA"/>
    <m/>
    <m/>
    <s v="X"/>
    <s v="PERSONAL ADMINISTRATIVO"/>
    <s v="JEFA DE DEPARTAMENTO"/>
  </r>
  <r>
    <x v="7"/>
    <x v="82"/>
    <x v="5"/>
    <s v="ELÉCTRICA"/>
    <s v="COMPUTADORA HP"/>
    <n v="180"/>
    <s v="watts"/>
    <n v="3"/>
    <n v="8"/>
    <n v="4320"/>
    <n v="95040"/>
    <n v="4.32"/>
    <n v="95.04"/>
    <s v="ADMINISTRATIVA"/>
    <m/>
    <m/>
    <s v="X"/>
    <s v="PERSONAL ADMINISRATIVO"/>
    <s v="JEFA DE DEPARTAMENTO"/>
  </r>
  <r>
    <x v="7"/>
    <x v="82"/>
    <x v="3"/>
    <s v="ELÉCTRICA"/>
    <s v="IMPRESORA EPSON"/>
    <n v="11"/>
    <s v="watts"/>
    <n v="1"/>
    <n v="8"/>
    <n v="88"/>
    <n v="1936"/>
    <n v="8.7999999999999995E-2"/>
    <n v="1.9359999999999999"/>
    <s v="ADMINISTRATIVA"/>
    <m/>
    <m/>
    <s v="X"/>
    <s v="PERSONAL ADMINISTRATIVO"/>
    <s v="JEFA DE DEPARTAMENTO"/>
  </r>
  <r>
    <x v="7"/>
    <x v="83"/>
    <x v="0"/>
    <s v="ELÉCTRICA"/>
    <s v="LAMPARAS  FLUORESCENTES EN U"/>
    <n v="32"/>
    <s v="watts"/>
    <n v="4"/>
    <n v="8"/>
    <n v="1024"/>
    <n v="22528"/>
    <n v="1.024"/>
    <n v="22.527999999999999"/>
    <s v="ILUMINACIÓN "/>
    <m/>
    <m/>
    <s v="X"/>
    <s v="TODOS (AS)"/>
    <s v="VIGILANTES"/>
  </r>
  <r>
    <x v="7"/>
    <x v="55"/>
    <x v="0"/>
    <s v="ELÉCTRICA"/>
    <s v="LAMPARAS  FLUORESCENTES EN U"/>
    <n v="32"/>
    <s v="watts"/>
    <n v="4"/>
    <n v="8"/>
    <n v="1024"/>
    <n v="22528"/>
    <n v="1.024"/>
    <n v="22.527999999999999"/>
    <s v="ILUMINACIÓN "/>
    <m/>
    <m/>
    <s v="X"/>
    <s v="TODOS (AS)"/>
    <s v="VIGILANTES"/>
  </r>
  <r>
    <x v="7"/>
    <x v="72"/>
    <x v="0"/>
    <s v="ELÉCTRICA"/>
    <s v="LAMPARAS  FLUORESCENTES EN U"/>
    <n v="32"/>
    <s v="watts"/>
    <n v="18"/>
    <n v="17"/>
    <n v="9792"/>
    <n v="215424"/>
    <n v="9.7919999999999998"/>
    <n v="215.42400000000001"/>
    <s v="ILUMINACIÓN "/>
    <m/>
    <m/>
    <s v="X"/>
    <s v="TODOS (AS)"/>
    <s v="VIGILANTES"/>
  </r>
  <r>
    <x v="7"/>
    <x v="84"/>
    <x v="1"/>
    <s v="ELÉCTRICA"/>
    <s v="SWITCH 3COM"/>
    <n v="20"/>
    <s v="watts"/>
    <n v="8"/>
    <n v="24"/>
    <n v="3840"/>
    <n v="84480"/>
    <n v="3.84"/>
    <n v="84.48"/>
    <s v="ADMINISTRATIVA"/>
    <m/>
    <m/>
    <m/>
    <m/>
    <m/>
  </r>
  <r>
    <x v="7"/>
    <x v="84"/>
    <x v="2"/>
    <s v="ELÉCTRICA"/>
    <s v="MINI SPLIT TRANE "/>
    <n v="1290"/>
    <s v="watts"/>
    <n v="1"/>
    <n v="12"/>
    <n v="15480"/>
    <n v="340560"/>
    <n v="15.48"/>
    <n v="340.56"/>
    <s v="ADMINISTRATIVA"/>
    <m/>
    <m/>
    <m/>
    <m/>
    <m/>
  </r>
  <r>
    <x v="7"/>
    <x v="84"/>
    <x v="2"/>
    <s v="ELÉCTRICA"/>
    <s v="MINISPLIT MIRAGE ABSOLUT X"/>
    <n v="910"/>
    <s v="watts"/>
    <n v="1"/>
    <n v="12"/>
    <n v="10920"/>
    <n v="240240"/>
    <n v="10.92"/>
    <n v="240.24"/>
    <s v="ADMINISTRATIVA"/>
    <m/>
    <m/>
    <m/>
    <m/>
    <m/>
  </r>
  <r>
    <x v="7"/>
    <x v="84"/>
    <x v="1"/>
    <s v="ELÉCTRICA"/>
    <s v="REGULADOR CDP"/>
    <n v="500"/>
    <s v="watts"/>
    <n v="1"/>
    <n v="24"/>
    <n v="12000"/>
    <n v="264000"/>
    <n v="12"/>
    <n v="264"/>
    <s v="ADMINISTRATIVA"/>
    <m/>
    <m/>
    <m/>
    <m/>
    <m/>
  </r>
  <r>
    <x v="7"/>
    <x v="84"/>
    <x v="5"/>
    <s v="ELÉCTRICA"/>
    <s v="COMPUTADORA HP"/>
    <n v="180"/>
    <s v="watts"/>
    <n v="3"/>
    <n v="12"/>
    <n v="6480"/>
    <n v="142560"/>
    <n v="6.48"/>
    <n v="142.56"/>
    <s v="ADMINISTRATIVA"/>
    <m/>
    <m/>
    <m/>
    <m/>
    <m/>
  </r>
  <r>
    <x v="7"/>
    <x v="84"/>
    <x v="4"/>
    <s v="ELÉCTRICA"/>
    <s v="MICROONDAS DAEWOO"/>
    <n v="1100"/>
    <s v="watts"/>
    <n v="1"/>
    <n v="1"/>
    <n v="1100"/>
    <n v="24200"/>
    <n v="1.1000000000000001"/>
    <n v="24.2"/>
    <s v="ALIMENTOS"/>
    <m/>
    <m/>
    <m/>
    <m/>
    <m/>
  </r>
  <r>
    <x v="7"/>
    <x v="85"/>
    <x v="0"/>
    <s v="ELÉCTRICA"/>
    <s v="LAMPARAS  FLUORESCENTES EN U"/>
    <n v="32"/>
    <s v="watts"/>
    <n v="8"/>
    <n v="3"/>
    <n v="768"/>
    <n v="16896"/>
    <n v="0.76800000000000002"/>
    <n v="16.896000000000001"/>
    <s v="ILUMINACIÓN"/>
    <m/>
    <m/>
    <s v="X"/>
    <s v="SINDICATO"/>
    <s v="BRIGADAS"/>
  </r>
  <r>
    <x v="7"/>
    <x v="85"/>
    <x v="3"/>
    <s v="ELÉCTRICA"/>
    <s v="IMPRESORA HP"/>
    <n v="10"/>
    <s v="watts"/>
    <n v="1"/>
    <n v="3"/>
    <n v="30"/>
    <n v="660"/>
    <n v="0.03"/>
    <n v="0.66"/>
    <s v="ADMINISTRATIVA"/>
    <m/>
    <m/>
    <m/>
    <m/>
    <m/>
  </r>
  <r>
    <x v="7"/>
    <x v="85"/>
    <x v="2"/>
    <s v="ELÉCTRICA"/>
    <s v="VENTILADOR MAN"/>
    <n v="400"/>
    <s v="watts"/>
    <n v="1"/>
    <n v="3"/>
    <n v="1200"/>
    <n v="26400"/>
    <n v="1.2"/>
    <n v="26.4"/>
    <m/>
    <m/>
    <m/>
    <m/>
    <m/>
    <m/>
  </r>
  <r>
    <x v="7"/>
    <x v="85"/>
    <x v="3"/>
    <s v="ELÉCTRICA"/>
    <s v="REGULADOR "/>
    <n v="750"/>
    <s v="watts"/>
    <n v="1"/>
    <n v="24"/>
    <n v="18000"/>
    <n v="396000"/>
    <n v="18"/>
    <n v="396"/>
    <s v="ADMINISTRATIVA"/>
    <m/>
    <m/>
    <s v="X"/>
    <s v="PERSONAL ADMINISTRATIVO"/>
    <s v="JEFA DE DEPARTAMENTO"/>
  </r>
  <r>
    <x v="7"/>
    <x v="86"/>
    <x v="0"/>
    <s v="ELÉCTRICA"/>
    <s v="LAMPARAS  FLUORESCENTES EN U"/>
    <n v="32"/>
    <s v="watts"/>
    <n v="8"/>
    <n v="4"/>
    <n v="1024"/>
    <n v="22528"/>
    <n v="1.024"/>
    <n v="22.527999999999999"/>
    <s v="ILUMINACIÓN"/>
    <m/>
    <m/>
    <s v="X"/>
    <s v="DOCENTES"/>
    <s v="BRIGADAS"/>
  </r>
  <r>
    <x v="8"/>
    <x v="87"/>
    <x v="0"/>
    <s v="ELÉCTRICA"/>
    <s v="LAMPARAS  FLUORESCENTES EN U"/>
    <n v="32"/>
    <s v="watts"/>
    <n v="12"/>
    <n v="8"/>
    <n v="3072"/>
    <n v="67584"/>
    <n v="3.0720000000000001"/>
    <n v="67.584000000000003"/>
    <s v="DOCENTE"/>
    <m/>
    <m/>
    <s v="X"/>
    <s v="PERSONAL"/>
    <s v="BRIGADAS"/>
  </r>
  <r>
    <x v="8"/>
    <x v="87"/>
    <x v="2"/>
    <s v="ELÉCTRICA"/>
    <s v="AIRE ACONDICIONADO DE CAJON LG"/>
    <n v="2800"/>
    <s v="watts"/>
    <n v="1"/>
    <n v="8"/>
    <n v="22400"/>
    <n v="492800"/>
    <n v="22.4"/>
    <n v="492.8"/>
    <s v="DOCENTE"/>
    <m/>
    <m/>
    <s v="X"/>
    <s v="PERSONAL"/>
    <s v="BRIGADAS"/>
  </r>
  <r>
    <x v="8"/>
    <x v="87"/>
    <x v="5"/>
    <s v="ELÉCTRICA"/>
    <s v="COMPUTADORA HP"/>
    <n v="180"/>
    <s v="watts"/>
    <n v="2"/>
    <n v="8"/>
    <n v="2880"/>
    <n v="63360"/>
    <n v="2.88"/>
    <n v="63.36"/>
    <s v="DOCENTE"/>
    <m/>
    <m/>
    <s v="X"/>
    <s v="PERSONAL ADMINISTRATIVO"/>
    <s v="JEFE DE DEPARTAMENTO"/>
  </r>
  <r>
    <x v="9"/>
    <x v="88"/>
    <x v="6"/>
    <s v="ELÉCTRICA"/>
    <s v="CAMARA DE SEGURIDAD DAHUA"/>
    <n v="10.1"/>
    <s v="watts"/>
    <n v="1"/>
    <n v="24"/>
    <n v="242.39999999999998"/>
    <n v="5332.7999999999993"/>
    <n v="0.24239999999999998"/>
    <n v="5.3327999999999989"/>
    <s v="SEGURIDAD"/>
    <m/>
    <m/>
    <s v="X"/>
    <s v="TODOS (AS)"/>
    <s v="RESPONSABLE DEL CENTRO DE COMPUTO"/>
  </r>
  <r>
    <x v="9"/>
    <x v="72"/>
    <x v="0"/>
    <s v="ELÉCTRICA"/>
    <s v="LAMPARAS  FLUORESCENTES EN U"/>
    <n v="32"/>
    <s v="watts"/>
    <n v="18"/>
    <n v="13"/>
    <n v="7488"/>
    <n v="164736"/>
    <n v="7.4880000000000004"/>
    <n v="164.73599999999999"/>
    <s v="ILUMINACIÓN"/>
    <m/>
    <m/>
    <s v="X"/>
    <s v="TODOS (AS)"/>
    <s v="VIGILANTES"/>
  </r>
  <r>
    <x v="9"/>
    <x v="72"/>
    <x v="0"/>
    <s v="ELÉCTRICA"/>
    <s v="LAMPARAS LED EN U"/>
    <n v="18"/>
    <s v="watts"/>
    <n v="14"/>
    <n v="4"/>
    <n v="1008"/>
    <n v="22176"/>
    <n v="1.008"/>
    <n v="22.175999999999998"/>
    <s v="ILUMINACIÓN"/>
    <m/>
    <m/>
    <m/>
    <m/>
    <m/>
  </r>
  <r>
    <x v="9"/>
    <x v="72"/>
    <x v="0"/>
    <s v="ELÉCTRICA"/>
    <s v="SEÑALETICA LUMINOSA LLOYD'S"/>
    <n v="4"/>
    <s v="watts"/>
    <n v="1"/>
    <n v="24"/>
    <n v="96"/>
    <n v="2112"/>
    <n v="9.6000000000000002E-2"/>
    <n v="2.1120000000000001"/>
    <s v="SEGURIDAD"/>
    <s v="X"/>
    <m/>
    <m/>
    <s v="TODOS (AS)"/>
    <s v="VIGILANTES"/>
  </r>
  <r>
    <x v="9"/>
    <x v="72"/>
    <x v="6"/>
    <s v="ELÉCTRICA"/>
    <s v="CAMARA DE SEGURIDAD FELINES"/>
    <n v="8"/>
    <s v="watts"/>
    <n v="1"/>
    <n v="24"/>
    <n v="192"/>
    <n v="4224"/>
    <n v="0.192"/>
    <n v="4.2240000000000002"/>
    <s v="SEGURIDAD"/>
    <m/>
    <m/>
    <s v="X"/>
    <s v="TODOS (AS)"/>
    <s v="RESPONSABLE DEL CENTRO DE COMPUTO"/>
  </r>
  <r>
    <x v="9"/>
    <x v="72"/>
    <x v="3"/>
    <s v="ELÉCTRICA"/>
    <s v="CHECADOR SOFTWARE"/>
    <n v="18"/>
    <s v="watts"/>
    <n v="1"/>
    <n v="24"/>
    <n v="432"/>
    <n v="9504"/>
    <n v="0.432"/>
    <n v="9.5039999999999996"/>
    <s v="CONTROL DE PERSONAL"/>
    <m/>
    <m/>
    <s v="X"/>
    <s v="PERSONAL DOCENTE Y ADMINISTRATIVO"/>
    <s v="VIGILANTES"/>
  </r>
  <r>
    <x v="9"/>
    <x v="89"/>
    <x v="0"/>
    <s v="ELÉCTRICA"/>
    <s v="LAMPARAS  FLUORESCENTES EN U"/>
    <n v="32"/>
    <s v="watts"/>
    <n v="18"/>
    <n v="12"/>
    <n v="6912"/>
    <n v="152064"/>
    <n v="6.9119999999999999"/>
    <n v="152.06399999999999"/>
    <s v="ILUMINACIÓN"/>
    <m/>
    <m/>
    <s v="X"/>
    <s v="TODOS (AS)"/>
    <s v="BRIGADAS"/>
  </r>
  <r>
    <x v="9"/>
    <x v="89"/>
    <x v="0"/>
    <s v="ELÉCTRICA"/>
    <s v="LAMPARAS LED EN U"/>
    <n v="18"/>
    <s v="watts"/>
    <n v="6"/>
    <n v="12"/>
    <n v="1296"/>
    <n v="28512"/>
    <n v="1.296"/>
    <n v="28.512"/>
    <s v="ILUMINACIÓN"/>
    <m/>
    <m/>
    <s v="X"/>
    <s v="TODOS (AS)"/>
    <s v="BRIGADAS"/>
  </r>
  <r>
    <x v="9"/>
    <x v="89"/>
    <x v="1"/>
    <s v="ELÉCTRICA"/>
    <s v="PROYECTOR PANASONIC"/>
    <n v="840"/>
    <s v="watts"/>
    <n v="1"/>
    <n v="8"/>
    <n v="6720"/>
    <n v="147840"/>
    <n v="6.72"/>
    <n v="147.84"/>
    <s v="CLASE"/>
    <m/>
    <m/>
    <s v="X"/>
    <s v="ALUMNADO Y PERSONAL DOCENTE"/>
    <s v="PERSONAL DOCENTE"/>
  </r>
  <r>
    <x v="9"/>
    <x v="89"/>
    <x v="2"/>
    <s v="ELÉCTRICA"/>
    <s v="AIRE ACONDICIONADO"/>
    <n v="2800"/>
    <s v="watts"/>
    <n v="1"/>
    <n v="12"/>
    <n v="33600"/>
    <n v="739200"/>
    <n v="33.6"/>
    <n v="739.2"/>
    <s v="CLASE"/>
    <m/>
    <m/>
    <s v="X"/>
    <s v="TODOS (AS)"/>
    <s v="BRIGADAS"/>
  </r>
  <r>
    <x v="9"/>
    <x v="90"/>
    <x v="0"/>
    <s v="ELÉCTRICA"/>
    <s v="LAMPARAS  FLUORESCENTES EN U"/>
    <n v="32"/>
    <s v="watts"/>
    <n v="18"/>
    <n v="12"/>
    <n v="6912"/>
    <n v="152064"/>
    <n v="6.9119999999999999"/>
    <n v="152.06399999999999"/>
    <s v="ILUMINACIÓN"/>
    <m/>
    <m/>
    <s v="X"/>
    <s v="TODOS (AS)"/>
    <s v="BRIGADAS"/>
  </r>
  <r>
    <x v="9"/>
    <x v="90"/>
    <x v="0"/>
    <s v="ELÉCTRICA"/>
    <s v="LAMPARAS LED EN U"/>
    <n v="18"/>
    <s v="watts"/>
    <n v="6"/>
    <n v="12"/>
    <n v="1296"/>
    <n v="28512"/>
    <n v="1.296"/>
    <n v="28.512"/>
    <s v="ILUMINACIÓN"/>
    <m/>
    <m/>
    <s v="X"/>
    <s v="TODOS (AS)"/>
    <s v="BRIGADAS"/>
  </r>
  <r>
    <x v="9"/>
    <x v="90"/>
    <x v="1"/>
    <s v="ELÉCTRICA"/>
    <s v="PROYECTOR  BENQ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9"/>
    <x v="90"/>
    <x v="2"/>
    <s v="ELÉCTRICA"/>
    <s v="AIRE ACONDICIONADO"/>
    <n v="2800"/>
    <s v="watts"/>
    <n v="1"/>
    <n v="12"/>
    <n v="33600"/>
    <n v="739200"/>
    <n v="33.6"/>
    <n v="739.2"/>
    <s v="CLASE"/>
    <m/>
    <m/>
    <s v="X"/>
    <m/>
    <s v="BRIGADAS"/>
  </r>
  <r>
    <x v="9"/>
    <x v="91"/>
    <x v="0"/>
    <s v="ELÉCTRICA"/>
    <s v="LAMPARAS  FLUORESCENTES EN U"/>
    <n v="32"/>
    <s v="watts"/>
    <n v="8"/>
    <n v="12"/>
    <n v="3072"/>
    <n v="67584"/>
    <n v="3.0720000000000001"/>
    <n v="67.584000000000003"/>
    <s v="ILUMINACIÓN"/>
    <m/>
    <m/>
    <s v="X"/>
    <s v="TODOS (AS)"/>
    <s v="BRIGADAS"/>
  </r>
  <r>
    <x v="9"/>
    <x v="91"/>
    <x v="0"/>
    <s v="ELÉCTRICA"/>
    <s v="LAMPARAS LED EN U"/>
    <n v="18"/>
    <s v="watts"/>
    <n v="16"/>
    <n v="12"/>
    <n v="3456"/>
    <n v="76032"/>
    <n v="3.456"/>
    <n v="76.031999999999996"/>
    <s v="ILUMINACIÓN"/>
    <m/>
    <m/>
    <s v="X"/>
    <s v="TODOS (AS)"/>
    <s v="BRIGADAS"/>
  </r>
  <r>
    <x v="9"/>
    <x v="91"/>
    <x v="1"/>
    <s v="ELÉCTRICA"/>
    <s v="PROYECTOR BENQ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9"/>
    <x v="91"/>
    <x v="2"/>
    <s v="ELÉCTRICA"/>
    <s v="AIRE ACONDICIONADO"/>
    <n v="2800"/>
    <s v="watts"/>
    <n v="1"/>
    <n v="12"/>
    <n v="33600"/>
    <n v="739200"/>
    <n v="33.6"/>
    <n v="739.2"/>
    <s v="CLASE"/>
    <m/>
    <m/>
    <s v="X"/>
    <s v="TODOS (AS)"/>
    <s v="BRIGADAS"/>
  </r>
  <r>
    <x v="9"/>
    <x v="92"/>
    <x v="0"/>
    <s v="ELÉCTRICA"/>
    <s v="LAMPARAS  FLUORESCENTES EN U"/>
    <n v="32"/>
    <s v="watts"/>
    <n v="10"/>
    <n v="12"/>
    <n v="3840"/>
    <n v="84480"/>
    <n v="3.84"/>
    <n v="84.48"/>
    <s v="ILUMINACIÓN"/>
    <m/>
    <m/>
    <s v="X"/>
    <s v="TODOS (AS)"/>
    <s v="BRIGADAS"/>
  </r>
  <r>
    <x v="9"/>
    <x v="92"/>
    <x v="0"/>
    <s v="ELÉCTRICA"/>
    <s v="LAMPARAS LED EN U"/>
    <n v="18"/>
    <s v="watts"/>
    <n v="14"/>
    <n v="12"/>
    <n v="3024"/>
    <n v="66528"/>
    <n v="3.024"/>
    <n v="66.528000000000006"/>
    <s v="ILUMINACIÓN"/>
    <m/>
    <m/>
    <s v="X"/>
    <s v="TODOS (AS)"/>
    <s v="BRIGADAS"/>
  </r>
  <r>
    <x v="9"/>
    <x v="92"/>
    <x v="1"/>
    <s v="ELÉCTRICA"/>
    <s v="PROYECTOR  BENQ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9"/>
    <x v="92"/>
    <x v="2"/>
    <s v="ELÉCTRICA"/>
    <s v="AIRE ACONDICIONADO"/>
    <n v="270"/>
    <s v="watts"/>
    <n v="1"/>
    <n v="12"/>
    <n v="3240"/>
    <n v="71280"/>
    <n v="3.24"/>
    <n v="71.28"/>
    <s v="CLASE"/>
    <m/>
    <m/>
    <s v="X"/>
    <s v="TODOS (AS)"/>
    <s v="BRIGADAS"/>
  </r>
  <r>
    <x v="9"/>
    <x v="93"/>
    <x v="0"/>
    <s v="ELÉCTRICA"/>
    <s v="LAMPARAS  FLUORESCENTES EN U"/>
    <n v="32"/>
    <s v="watts"/>
    <n v="28"/>
    <n v="12"/>
    <n v="10752"/>
    <n v="236544"/>
    <n v="10.752000000000001"/>
    <n v="236.54400000000001"/>
    <s v="ILUMINACIÓN"/>
    <m/>
    <m/>
    <s v="X"/>
    <s v="TODOS (AS)"/>
    <s v="VIGILANTES"/>
  </r>
  <r>
    <x v="9"/>
    <x v="94"/>
    <x v="0"/>
    <s v="ELÉCTRICA"/>
    <s v="LÁMPARA LED"/>
    <n v="18"/>
    <s v="watts"/>
    <n v="6"/>
    <n v="12"/>
    <n v="1296"/>
    <n v="28512"/>
    <n v="1.296"/>
    <n v="28.512"/>
    <s v="ILUMINACIÓN"/>
    <m/>
    <m/>
    <s v="X"/>
    <s v="TODOS (AS)"/>
    <s v="VIGILANTES"/>
  </r>
  <r>
    <x v="9"/>
    <x v="95"/>
    <x v="0"/>
    <s v="ELÉCTRICA"/>
    <s v="LÁMPARA LED"/>
    <n v="18"/>
    <s v="watts"/>
    <n v="6"/>
    <n v="12"/>
    <n v="1296"/>
    <n v="28512"/>
    <n v="1.296"/>
    <n v="28.512"/>
    <s v="ILUMINACIÓN"/>
    <m/>
    <m/>
    <s v="X"/>
    <s v="TODOS (AS)"/>
    <s v="VIGILANTES"/>
  </r>
  <r>
    <x v="9"/>
    <x v="96"/>
    <x v="0"/>
    <s v="ELÉCTRICA"/>
    <s v="LAMPARAS  FLUORESCENTES EN U"/>
    <n v="32"/>
    <s v="watts"/>
    <n v="20"/>
    <n v="12"/>
    <n v="7680"/>
    <n v="168960"/>
    <n v="7.68"/>
    <n v="168.96"/>
    <s v="ILUMINACIÓN"/>
    <m/>
    <m/>
    <s v="X"/>
    <s v="ALUMNADO Y PERSONAL DOCENTE"/>
    <s v="BRIGADAS"/>
  </r>
  <r>
    <x v="9"/>
    <x v="96"/>
    <x v="0"/>
    <s v="ELÉCTRICA"/>
    <s v="LAMPARAS LED EN U"/>
    <n v="18"/>
    <s v="watts"/>
    <n v="4"/>
    <n v="12"/>
    <n v="864"/>
    <n v="19008"/>
    <n v="0.86399999999999999"/>
    <n v="19.007999999999999"/>
    <s v="ILUMINACIÓN"/>
    <m/>
    <m/>
    <s v="X"/>
    <s v="TODOS (AS)"/>
    <s v="BRIGADAS"/>
  </r>
  <r>
    <x v="9"/>
    <x v="96"/>
    <x v="1"/>
    <s v="ELÉCTRICA"/>
    <s v="PROYECTOR BENQ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9"/>
    <x v="96"/>
    <x v="2"/>
    <s v="ELÉCTRICA"/>
    <s v="AIRE ACONDICIONADO"/>
    <n v="2800"/>
    <s v="watts"/>
    <n v="1"/>
    <n v="12"/>
    <n v="33600"/>
    <n v="739200"/>
    <n v="33.6"/>
    <n v="739.2"/>
    <s v="CLASE"/>
    <m/>
    <m/>
    <s v="X"/>
    <s v="TODOS (AS)"/>
    <s v="BRIGADAS"/>
  </r>
  <r>
    <x v="9"/>
    <x v="97"/>
    <x v="0"/>
    <s v="ELÉCTRICA"/>
    <s v="LAMPARAS  FLUORESCENTES EN U"/>
    <n v="32"/>
    <s v="watts"/>
    <n v="24"/>
    <n v="12"/>
    <n v="9216"/>
    <n v="202752"/>
    <n v="9.2159999999999993"/>
    <n v="202.75200000000001"/>
    <s v="ILUMINACIÓN"/>
    <m/>
    <m/>
    <s v="X"/>
    <s v="ALUMNADO Y PERSONAL DOCENTE"/>
    <s v="BRIGADAS"/>
  </r>
  <r>
    <x v="9"/>
    <x v="97"/>
    <x v="1"/>
    <s v="ELÉCTRICA"/>
    <s v="PROYECTOR BENQ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9"/>
    <x v="97"/>
    <x v="2"/>
    <s v="ELÉCTRICA"/>
    <s v="AIRE ACONDICIONADO"/>
    <n v="2800"/>
    <s v="watts"/>
    <n v="1"/>
    <n v="12"/>
    <n v="33600"/>
    <n v="739200"/>
    <n v="33.6"/>
    <n v="739.2"/>
    <s v="CLASE"/>
    <m/>
    <m/>
    <s v="X"/>
    <s v="TODOS (AS)"/>
    <s v="BRIGADAS"/>
  </r>
  <r>
    <x v="9"/>
    <x v="98"/>
    <x v="0"/>
    <s v="ELÉCTRICA"/>
    <s v="LAMPARAS  FLUORESCENTES EN U"/>
    <n v="32"/>
    <s v="watts"/>
    <n v="14"/>
    <n v="12"/>
    <n v="5376"/>
    <n v="118272"/>
    <n v="5.3760000000000003"/>
    <n v="118.27200000000001"/>
    <s v="ILUMINACIÓN"/>
    <m/>
    <m/>
    <s v="X"/>
    <s v="ALUMNADO Y PERSONAL DOCENTE"/>
    <s v="BRIGADAS"/>
  </r>
  <r>
    <x v="9"/>
    <x v="98"/>
    <x v="0"/>
    <s v="ELÉCTRICA"/>
    <s v="LAMPARAS LED EN U"/>
    <n v="18"/>
    <s v="watts"/>
    <n v="10"/>
    <n v="12"/>
    <n v="2160"/>
    <n v="47520"/>
    <n v="2.16"/>
    <n v="47.52"/>
    <s v="ILUMINACIÓN"/>
    <m/>
    <m/>
    <s v="X"/>
    <s v="TODOS (AS)"/>
    <s v="BRIGADAS"/>
  </r>
  <r>
    <x v="9"/>
    <x v="98"/>
    <x v="1"/>
    <s v="ELÉCTRICA"/>
    <s v="PROYECTOR BENQ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9"/>
    <x v="98"/>
    <x v="2"/>
    <s v="ELÉCTRICA"/>
    <s v="AIRE ACONDICIONADO"/>
    <n v="2800"/>
    <s v="watts"/>
    <n v="1"/>
    <n v="12"/>
    <n v="33600"/>
    <n v="739200"/>
    <n v="33.6"/>
    <n v="739.2"/>
    <s v="CLASE"/>
    <m/>
    <m/>
    <s v="X"/>
    <s v="TODOS (AS)"/>
    <s v="BRIGADAS"/>
  </r>
  <r>
    <x v="9"/>
    <x v="99"/>
    <x v="0"/>
    <s v="ELÉCTRICA"/>
    <s v="LAMPARAS  FLUORESCENTES EN U"/>
    <n v="32"/>
    <s v="watts"/>
    <n v="20"/>
    <n v="12"/>
    <n v="7680"/>
    <n v="168960"/>
    <n v="7.68"/>
    <n v="168.96"/>
    <s v="ILUMINACIÓN"/>
    <m/>
    <m/>
    <s v="X"/>
    <s v="ALUMNADO Y PERSONAL DOCENTE"/>
    <s v="BRIGADAS"/>
  </r>
  <r>
    <x v="9"/>
    <x v="99"/>
    <x v="0"/>
    <s v="ELÉCTRICA"/>
    <s v="LAMPARAS LED EN U"/>
    <n v="18"/>
    <s v="watts"/>
    <n v="4"/>
    <n v="12"/>
    <n v="864"/>
    <n v="19008"/>
    <n v="0.86399999999999999"/>
    <n v="19.007999999999999"/>
    <s v="ILUMINACIÓN"/>
    <m/>
    <m/>
    <s v="X"/>
    <s v="TODOS (AS)"/>
    <s v="BRIGADAS"/>
  </r>
  <r>
    <x v="9"/>
    <x v="99"/>
    <x v="1"/>
    <s v="ELÉCTRICA"/>
    <s v="PROYECTOR BENQ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9"/>
    <x v="99"/>
    <x v="2"/>
    <s v="ELÉCTRICA"/>
    <s v="AIRE ACONDICIONADO"/>
    <n v="2800"/>
    <s v="watts"/>
    <n v="1"/>
    <n v="12"/>
    <n v="33600"/>
    <n v="739200"/>
    <n v="33.6"/>
    <n v="739.2"/>
    <s v="CLASE"/>
    <m/>
    <m/>
    <s v="X"/>
    <s v="TODOS (AS)"/>
    <s v="BRIGADAS"/>
  </r>
  <r>
    <x v="9"/>
    <x v="100"/>
    <x v="0"/>
    <s v="ELÉCTRICA"/>
    <s v="LAMPARAS  FLUORESCENTES EN U"/>
    <n v="32"/>
    <s v="watts"/>
    <n v="14"/>
    <n v="12"/>
    <n v="5376"/>
    <n v="118272"/>
    <n v="5.3760000000000003"/>
    <n v="118.27200000000001"/>
    <s v="ILUMINACIÓN"/>
    <m/>
    <m/>
    <s v="X"/>
    <s v="ALUMNADO Y PERSONAL DOCENTE"/>
    <s v="BRIGADAS"/>
  </r>
  <r>
    <x v="9"/>
    <x v="100"/>
    <x v="0"/>
    <s v="ELÉCTRICA"/>
    <s v="LAMPARAS LED EN U"/>
    <n v="18"/>
    <s v="watts"/>
    <n v="10"/>
    <n v="12"/>
    <n v="2160"/>
    <n v="47520"/>
    <n v="2.16"/>
    <n v="47.52"/>
    <s v="ILUMINACIÓN"/>
    <m/>
    <m/>
    <s v="X"/>
    <s v="TODOS (AS)"/>
    <s v="BRIGADAS"/>
  </r>
  <r>
    <x v="9"/>
    <x v="100"/>
    <x v="1"/>
    <s v="ELÉCTRICA"/>
    <s v="PROYECTOR BENQ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9"/>
    <x v="100"/>
    <x v="2"/>
    <s v="ELÉCTRICA"/>
    <s v="AIRE ACONDICIONADO YORK DE CAJON"/>
    <n v="2800"/>
    <s v="watts"/>
    <n v="2"/>
    <n v="12"/>
    <n v="67200"/>
    <n v="1478400"/>
    <n v="67.2"/>
    <n v="1478.4"/>
    <s v="CLASE"/>
    <m/>
    <m/>
    <s v="X"/>
    <s v="TODOS (AS)"/>
    <s v="BRIGADAS"/>
  </r>
  <r>
    <x v="3"/>
    <x v="101"/>
    <x v="0"/>
    <s v="ELÉCTRICA"/>
    <s v="LAMPARAS  FLUORESCENTES EN U"/>
    <n v="32"/>
    <s v="watts"/>
    <n v="4"/>
    <n v="8"/>
    <n v="1024"/>
    <n v="22528"/>
    <n v="1.024"/>
    <n v="22.527999999999999"/>
    <s v="ILUMINACIÓN"/>
    <m/>
    <m/>
    <s v="X"/>
    <s v="PERSONAL"/>
    <s v="BRIGADAS"/>
  </r>
  <r>
    <x v="3"/>
    <x v="101"/>
    <x v="5"/>
    <s v="ELÉCTRICA"/>
    <s v="COMPUTADORA APPLE"/>
    <n v="180"/>
    <s v="watts"/>
    <n v="1"/>
    <n v="8"/>
    <n v="1440"/>
    <n v="31680"/>
    <n v="1.44"/>
    <n v="31.68"/>
    <s v="ADMNISTRATIVA"/>
    <m/>
    <m/>
    <s v="X"/>
    <s v="PERSONAL ADMINISTRATIVO"/>
    <s v="JEFE DE DEPARTAMENTO"/>
  </r>
  <r>
    <x v="3"/>
    <x v="101"/>
    <x v="5"/>
    <s v="ELÉCTRICA"/>
    <s v="COMPUTADORA HP"/>
    <n v="180"/>
    <s v="watts"/>
    <n v="1"/>
    <n v="8"/>
    <n v="1440"/>
    <n v="31680"/>
    <n v="1.44"/>
    <n v="31.68"/>
    <s v="ADMNISTRATIVA"/>
    <s v="X"/>
    <m/>
    <m/>
    <s v="PERSONAL ADMINISTRATIVO"/>
    <s v="JEFA DE DEPARTAMENTO"/>
  </r>
  <r>
    <x v="3"/>
    <x v="101"/>
    <x v="3"/>
    <s v="ELÉCTRICA"/>
    <s v="REGULADOR S/M"/>
    <n v="500"/>
    <s v="watts"/>
    <n v="1"/>
    <n v="24"/>
    <n v="12000"/>
    <n v="264000"/>
    <n v="12"/>
    <n v="264"/>
    <s v="ADMNISTRATIVA"/>
    <m/>
    <m/>
    <s v="X"/>
    <s v="PERSONAL ADMINISTRATIVO"/>
    <s v="JEFA DE DEPARTAMENTO"/>
  </r>
  <r>
    <x v="3"/>
    <x v="102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3"/>
    <x v="102"/>
    <x v="3"/>
    <s v="ELÉCTRICA"/>
    <s v="IMPRESORA (EPSON L575)"/>
    <n v="11"/>
    <s v="watts"/>
    <n v="1"/>
    <n v="7"/>
    <n v="77"/>
    <n v="1694"/>
    <n v="7.6999999999999999E-2"/>
    <n v="1.694"/>
    <s v="ADMNISTRATIVA"/>
    <m/>
    <m/>
    <s v="X"/>
    <s v="PERSONAL ADMINISTRATIVO"/>
    <s v="JEFA DE DEPARTAMENTO"/>
  </r>
  <r>
    <x v="3"/>
    <x v="102"/>
    <x v="3"/>
    <s v="ELÉCTRICA"/>
    <s v="REGULADOR "/>
    <n v="500"/>
    <s v="watts"/>
    <n v="1"/>
    <n v="24"/>
    <n v="12000"/>
    <n v="264000"/>
    <n v="12"/>
    <n v="264"/>
    <s v="ADMNISTRATIVA"/>
    <m/>
    <m/>
    <s v="X"/>
    <s v="PERSONAL ADMINISTRATIVO"/>
    <s v="JEFA DE DEPARTAMENTO"/>
  </r>
  <r>
    <x v="10"/>
    <x v="103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3"/>
    <x v="104"/>
    <x v="5"/>
    <s v="ELÉCTRICA"/>
    <s v="COMPUTADORA HP"/>
    <n v="180"/>
    <s v="watts"/>
    <n v="1"/>
    <n v="8"/>
    <n v="1440"/>
    <n v="31680"/>
    <n v="1.44"/>
    <n v="31.68"/>
    <s v="ADMNISTRATIVA"/>
    <m/>
    <m/>
    <s v="X"/>
    <s v="PERSONAL ADMINISTRATIVO"/>
    <s v="JEFA DE DEPARTAMENTO"/>
  </r>
  <r>
    <x v="3"/>
    <x v="104"/>
    <x v="0"/>
    <s v="ELÉCTRICA"/>
    <s v="LAMPARAS  FLUORESCENTES EN U"/>
    <n v="32"/>
    <s v="watts"/>
    <n v="2"/>
    <n v="8"/>
    <n v="512"/>
    <n v="11264"/>
    <n v="0.51200000000000001"/>
    <n v="11.263999999999999"/>
    <s v="ILUMINACIÓN"/>
    <m/>
    <m/>
    <s v="X"/>
    <s v="PERSONAL"/>
    <s v="BRIGADAS"/>
  </r>
  <r>
    <x v="3"/>
    <x v="104"/>
    <x v="0"/>
    <s v="ELÉCTRICA"/>
    <s v="LÁMPARA LED"/>
    <n v="18"/>
    <s v="watts"/>
    <n v="2"/>
    <n v="8"/>
    <n v="288"/>
    <n v="6336"/>
    <n v="0.28799999999999998"/>
    <n v="6.3360000000000003"/>
    <s v="ILUMINACIÓN"/>
    <m/>
    <m/>
    <s v="X"/>
    <s v="PERSONAL"/>
    <s v="BRIGADAS"/>
  </r>
  <r>
    <x v="3"/>
    <x v="104"/>
    <x v="3"/>
    <s v="ELÉCTRICA"/>
    <s v="REGULADOR "/>
    <n v="750"/>
    <s v="watts"/>
    <n v="1"/>
    <n v="24"/>
    <n v="18000"/>
    <n v="396000"/>
    <n v="18"/>
    <n v="396"/>
    <s v="ADMNISTRATIVA"/>
    <m/>
    <m/>
    <s v="X"/>
    <s v="PERSONAL ADMINISTRATIVO"/>
    <s v="JEFA DE DEPARTAMENTO"/>
  </r>
  <r>
    <x v="3"/>
    <x v="104"/>
    <x v="3"/>
    <s v="ELÉCTRICA"/>
    <s v="REGULADOR"/>
    <n v="750"/>
    <s v="watts"/>
    <n v="1"/>
    <n v="24"/>
    <n v="18000"/>
    <n v="396000"/>
    <n v="18"/>
    <n v="396"/>
    <s v="ADMNISTRATIVA"/>
    <m/>
    <m/>
    <s v="X"/>
    <s v="PERSONAL ADMINISTRATIVO"/>
    <s v="JEFA DE DEPARTAMENTO"/>
  </r>
  <r>
    <x v="3"/>
    <x v="104"/>
    <x v="3"/>
    <s v="ELÉCTRICA"/>
    <s v="IMPRESORA (EPSON L575)"/>
    <n v="11"/>
    <s v="watts"/>
    <n v="1"/>
    <n v="8"/>
    <n v="88"/>
    <n v="1936"/>
    <n v="8.7999999999999995E-2"/>
    <n v="1.9359999999999999"/>
    <s v="ADMNISTRATIVA"/>
    <m/>
    <m/>
    <s v="X"/>
    <s v="PERSONAL ADMINISTRATIVO"/>
    <s v="JEFA DE DEPARTAMENTO"/>
  </r>
  <r>
    <x v="3"/>
    <x v="105"/>
    <x v="0"/>
    <s v="ELÉCTRICA"/>
    <s v="LAMPARAS  FLUORESCENTES EN U"/>
    <n v="32"/>
    <s v="watts"/>
    <n v="2"/>
    <n v="8"/>
    <n v="512"/>
    <n v="11264"/>
    <n v="0.51200000000000001"/>
    <n v="11.263999999999999"/>
    <s v="ILUMINACIÓN"/>
    <m/>
    <m/>
    <s v="X"/>
    <s v="PERSONAL"/>
    <s v="BRIGADAS"/>
  </r>
  <r>
    <x v="3"/>
    <x v="105"/>
    <x v="5"/>
    <s v="ELÉCTRICA"/>
    <s v="COMPUTADORA APPLE"/>
    <n v="180"/>
    <s v="watts"/>
    <n v="1"/>
    <n v="8"/>
    <n v="1440"/>
    <n v="31680"/>
    <n v="1.44"/>
    <n v="31.68"/>
    <s v="ADMNISTRATIVA"/>
    <m/>
    <m/>
    <s v="X"/>
    <s v="PERSONAL ADMINISTRATIVO"/>
    <s v="PERSONAL ADMINISTRATIVO"/>
  </r>
  <r>
    <x v="3"/>
    <x v="106"/>
    <x v="0"/>
    <s v="ELÉCTRICA"/>
    <s v="LAMPARAS  FLUORESCENTES EN U"/>
    <n v="32"/>
    <s v="watts"/>
    <n v="8"/>
    <n v="12"/>
    <n v="3072"/>
    <n v="67584"/>
    <n v="3.0720000000000001"/>
    <n v="67.584000000000003"/>
    <s v="ILUMINACIÓN"/>
    <m/>
    <m/>
    <s v="X"/>
    <s v="TODOS (AS)"/>
    <s v="BRIGADAS"/>
  </r>
  <r>
    <x v="3"/>
    <x v="54"/>
    <x v="0"/>
    <s v="ELÉCTRICA"/>
    <s v="LÁMPARA LED"/>
    <n v="18"/>
    <s v="watts"/>
    <n v="6"/>
    <n v="12"/>
    <n v="1296"/>
    <n v="28512"/>
    <n v="1.296"/>
    <n v="28.512"/>
    <s v="ILUMINACIÓN"/>
    <m/>
    <m/>
    <s v="X"/>
    <s v="TODOS (AS)"/>
    <s v="BRIGADAS"/>
  </r>
  <r>
    <x v="3"/>
    <x v="55"/>
    <x v="0"/>
    <s v="ELÉCTRICA"/>
    <s v="LÁMPARA LED"/>
    <n v="18"/>
    <s v="watts"/>
    <n v="6"/>
    <n v="12"/>
    <n v="1296"/>
    <n v="28512"/>
    <n v="1.296"/>
    <n v="28.512"/>
    <s v="ILUMINACIÓN"/>
    <m/>
    <m/>
    <s v="X"/>
    <s v="TODOS (AS)"/>
    <s v="BRIGADAS"/>
  </r>
  <r>
    <x v="3"/>
    <x v="107"/>
    <x v="0"/>
    <s v="ELÉCTRICA"/>
    <s v="LAMPARAS  FLUORESCENTES EN U"/>
    <n v="32"/>
    <s v="watts"/>
    <n v="16"/>
    <n v="12"/>
    <n v="6144"/>
    <n v="135168"/>
    <n v="6.1440000000000001"/>
    <n v="135.16800000000001"/>
    <s v="ILUMINACIÓN"/>
    <m/>
    <m/>
    <s v="X"/>
    <s v="TODOS (AS)"/>
    <s v="BRIGADAS"/>
  </r>
  <r>
    <x v="3"/>
    <x v="107"/>
    <x v="0"/>
    <s v="ELÉCTRICA"/>
    <s v="LÁMPARA LED"/>
    <n v="18"/>
    <s v="watts"/>
    <n v="8"/>
    <n v="12"/>
    <n v="1728"/>
    <n v="38016"/>
    <n v="1.728"/>
    <n v="38.015999999999998"/>
    <s v="ILUMINACIÓN"/>
    <m/>
    <m/>
    <m/>
    <m/>
    <m/>
  </r>
  <r>
    <x v="3"/>
    <x v="107"/>
    <x v="1"/>
    <s v="ELÉCTRICA"/>
    <s v="PROYECTOR PANASONIC"/>
    <n v="840"/>
    <s v="watts"/>
    <n v="1"/>
    <n v="8"/>
    <n v="6720"/>
    <n v="147840"/>
    <n v="6.72"/>
    <n v="147.84"/>
    <s v="CLASE"/>
    <m/>
    <m/>
    <s v="X"/>
    <s v="ALUMNADO Y PERSONAL DOCENTE"/>
    <s v="PERSONAL DOCENTE"/>
  </r>
  <r>
    <x v="3"/>
    <x v="107"/>
    <x v="2"/>
    <s v="ELÉCTRICA"/>
    <s v="AIRE ACONDICIONADO"/>
    <n v="2800"/>
    <s v="watts"/>
    <n v="1"/>
    <n v="12"/>
    <n v="33600"/>
    <n v="739200"/>
    <n v="33.6"/>
    <n v="739.2"/>
    <s v="CLASE"/>
    <m/>
    <m/>
    <s v="X"/>
    <s v="TODOS (AS)"/>
    <s v="BRIGADAS"/>
  </r>
  <r>
    <x v="3"/>
    <x v="108"/>
    <x v="0"/>
    <s v="ELÉCTRICA"/>
    <s v="LAMPARAS  FLUORESCENTES EN U"/>
    <n v="32"/>
    <s v="watts"/>
    <n v="24"/>
    <n v="12"/>
    <n v="9216"/>
    <n v="202752"/>
    <n v="9.2159999999999993"/>
    <n v="202.75200000000001"/>
    <s v="ILUMINACIÓN"/>
    <m/>
    <m/>
    <s v="X"/>
    <s v="TODOS (AS)"/>
    <s v="BRIGADAS"/>
  </r>
  <r>
    <x v="3"/>
    <x v="108"/>
    <x v="1"/>
    <s v="ELÉCTRICA"/>
    <s v="PROYECTOR BENQ"/>
    <n v="270"/>
    <s v="watts"/>
    <n v="1"/>
    <n v="12"/>
    <n v="3240"/>
    <n v="71280"/>
    <n v="3.24"/>
    <n v="71.28"/>
    <s v="CLASE"/>
    <m/>
    <m/>
    <s v="X"/>
    <s v="ALUMNADO Y PERSONAL DOCENTE"/>
    <s v="PERSONAL DOCENTE"/>
  </r>
  <r>
    <x v="3"/>
    <x v="108"/>
    <x v="2"/>
    <s v="ELÉCTRICA"/>
    <s v="AIRE ACONDICIONADO"/>
    <n v="2800"/>
    <s v="watts"/>
    <n v="1"/>
    <n v="12"/>
    <n v="33600"/>
    <n v="739200"/>
    <n v="33.6"/>
    <n v="739.2"/>
    <s v="CLASE"/>
    <m/>
    <m/>
    <s v="X"/>
    <s v="TODOS (AS)"/>
    <s v="BRIGADAS"/>
  </r>
  <r>
    <x v="3"/>
    <x v="109"/>
    <x v="0"/>
    <s v="ELÉCTRICA"/>
    <s v="LAMPARAS  FLUORESCENTES EN U"/>
    <n v="32"/>
    <s v="watts"/>
    <n v="20"/>
    <n v="12"/>
    <n v="7680"/>
    <n v="168960"/>
    <n v="7.68"/>
    <n v="168.96"/>
    <s v="CLASE"/>
    <m/>
    <m/>
    <s v="X"/>
    <s v="TODOS (AS)"/>
    <s v="BRIGADAS"/>
  </r>
  <r>
    <x v="3"/>
    <x v="109"/>
    <x v="0"/>
    <s v="ELÉCTRICA"/>
    <s v="LAMPARAS LED EN U"/>
    <n v="18"/>
    <s v="watts"/>
    <n v="4"/>
    <n v="12"/>
    <n v="864"/>
    <n v="19008"/>
    <n v="0.86399999999999999"/>
    <n v="19.007999999999999"/>
    <s v="CLASE"/>
    <m/>
    <m/>
    <s v="X"/>
    <s v="TODOS (AS)"/>
    <s v="BRIGADAS"/>
  </r>
  <r>
    <x v="3"/>
    <x v="109"/>
    <x v="1"/>
    <s v="ELÉCTRICA"/>
    <s v="PROYECTOR BENQ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3"/>
    <x v="109"/>
    <x v="2"/>
    <s v="ELÉCTRICA"/>
    <s v="AIRE ACONDICIONADO"/>
    <n v="2800"/>
    <s v="watts"/>
    <n v="1"/>
    <n v="12"/>
    <n v="33600"/>
    <n v="739200"/>
    <n v="33.6"/>
    <n v="739.2"/>
    <s v="CLASE"/>
    <m/>
    <m/>
    <s v="X"/>
    <s v="TODOS (AS)"/>
    <s v="BRIGADAS"/>
  </r>
  <r>
    <x v="3"/>
    <x v="110"/>
    <x v="0"/>
    <s v="ELÉCTRICA"/>
    <s v="LAMPARAS  FLUORESCENTES EN U"/>
    <n v="32"/>
    <s v="watts"/>
    <n v="18"/>
    <n v="12"/>
    <n v="6912"/>
    <n v="152064"/>
    <n v="6.9119999999999999"/>
    <n v="152.06399999999999"/>
    <s v="CLASE"/>
    <m/>
    <m/>
    <s v="X"/>
    <s v="TODOS (AS)"/>
    <s v="BRIGADAS"/>
  </r>
  <r>
    <x v="3"/>
    <x v="110"/>
    <x v="0"/>
    <s v="ELÉCTRICA"/>
    <s v="LÁMPARA LED"/>
    <n v="18"/>
    <s v="watts"/>
    <n v="6"/>
    <n v="12"/>
    <n v="1296"/>
    <n v="28512"/>
    <n v="1.296"/>
    <n v="28.512"/>
    <m/>
    <m/>
    <m/>
    <m/>
    <m/>
    <m/>
  </r>
  <r>
    <x v="3"/>
    <x v="110"/>
    <x v="1"/>
    <s v="ELÉCTRICA"/>
    <s v="PROYECTOR BENQ"/>
    <n v="270"/>
    <s v="watts"/>
    <n v="1"/>
    <n v="8"/>
    <n v="2160"/>
    <n v="47520"/>
    <n v="2.16"/>
    <n v="47.52"/>
    <s v="CLASE"/>
    <m/>
    <m/>
    <s v="X"/>
    <s v="ALUMNADO Y PERSONAL DOCENTE"/>
    <s v="PERSONAL DOCENTE"/>
  </r>
  <r>
    <x v="3"/>
    <x v="110"/>
    <x v="2"/>
    <s v="ELÉCTRICA"/>
    <s v="AIRE ACONDICIONADO"/>
    <n v="2800"/>
    <s v="watts"/>
    <n v="1"/>
    <n v="12"/>
    <n v="33600"/>
    <n v="739200"/>
    <n v="33.6"/>
    <n v="739.2"/>
    <s v="CLASE"/>
    <m/>
    <m/>
    <s v="X"/>
    <s v="TODOS (AS)"/>
    <s v="BRIGADAS"/>
  </r>
  <r>
    <x v="3"/>
    <x v="111"/>
    <x v="0"/>
    <s v="ELÉCTRICA"/>
    <s v="LÁMPARA LED"/>
    <n v="18"/>
    <s v="watts"/>
    <n v="16"/>
    <n v="12"/>
    <n v="3456"/>
    <n v="76032"/>
    <n v="3.456"/>
    <n v="76.031999999999996"/>
    <s v="CLASE"/>
    <m/>
    <m/>
    <m/>
    <s v="ALUMNADO Y PERSONAL DOCENTE"/>
    <s v="BRIGADAS"/>
  </r>
  <r>
    <x v="3"/>
    <x v="111"/>
    <x v="0"/>
    <s v="ELÉCTRICA"/>
    <s v="LAMPARAS  FLUORESCENTES EN U"/>
    <n v="32"/>
    <s v="watts"/>
    <n v="8"/>
    <n v="12"/>
    <n v="3072"/>
    <n v="67584"/>
    <n v="3.0720000000000001"/>
    <n v="67.584000000000003"/>
    <s v="CLASE"/>
    <m/>
    <m/>
    <m/>
    <s v="ALUMNADO Y PERSONAL DOCENTE"/>
    <s v="BRIGADAS"/>
  </r>
  <r>
    <x v="3"/>
    <x v="111"/>
    <x v="2"/>
    <s v="ELÉCTRICA"/>
    <s v="AIRE ACONDICIONADO"/>
    <n v="2800"/>
    <s v="watts"/>
    <n v="1"/>
    <n v="8"/>
    <n v="22400"/>
    <n v="492800"/>
    <n v="22.4"/>
    <n v="492.8"/>
    <s v="CLASE"/>
    <m/>
    <m/>
    <m/>
    <s v="ALUMNADO Y PERSONAL DOCENTE"/>
    <s v="BRIGADAS"/>
  </r>
  <r>
    <x v="3"/>
    <x v="111"/>
    <x v="1"/>
    <s v="ELÉCTRICA"/>
    <s v="PROYECTOR  BENQ"/>
    <n v="270"/>
    <s v="watts"/>
    <n v="1"/>
    <n v="8"/>
    <n v="2160"/>
    <n v="47520"/>
    <n v="2.16"/>
    <n v="47.52"/>
    <s v="CLASE"/>
    <m/>
    <m/>
    <m/>
    <s v="TODOS (AS)"/>
    <s v="BRIGADAS"/>
  </r>
  <r>
    <x v="3"/>
    <x v="112"/>
    <x v="0"/>
    <s v="ELÉCTRICA"/>
    <s v="LAMPARAS  FLUORESCENTES EN U"/>
    <n v="32"/>
    <s v="watts"/>
    <n v="16"/>
    <n v="8"/>
    <n v="4096"/>
    <n v="90112"/>
    <n v="4.0960000000000001"/>
    <n v="90.111999999999995"/>
    <s v="REUNIONES"/>
    <m/>
    <m/>
    <s v="X"/>
    <s v="PERSONAL"/>
    <s v="BRIGADAS"/>
  </r>
  <r>
    <x v="3"/>
    <x v="112"/>
    <x v="1"/>
    <s v="ELECTRICA"/>
    <s v="MULTIFUNCIONAL CANON"/>
    <n v="749.3"/>
    <s v="watts"/>
    <n v="1"/>
    <n v="5"/>
    <n v="3746.5"/>
    <n v="82423"/>
    <n v="3.7465000000000002"/>
    <n v="82.423000000000002"/>
    <s v="CLASE"/>
    <m/>
    <m/>
    <m/>
    <m/>
    <m/>
  </r>
  <r>
    <x v="3"/>
    <x v="112"/>
    <x v="1"/>
    <s v="ELECTRICA"/>
    <s v="IMPRESORA EPSON"/>
    <n v="120"/>
    <s v="watts"/>
    <n v="1"/>
    <n v="8"/>
    <n v="960"/>
    <n v="21120"/>
    <n v="0.96"/>
    <n v="21.12"/>
    <s v="ADMINISTRATIVA "/>
    <m/>
    <m/>
    <m/>
    <m/>
    <m/>
  </r>
  <r>
    <x v="3"/>
    <x v="112"/>
    <x v="5"/>
    <s v="ELECTRICA"/>
    <s v="COMPUTADORA DELL"/>
    <m/>
    <s v="watts"/>
    <n v="2"/>
    <n v="8"/>
    <n v="0"/>
    <n v="0"/>
    <n v="0"/>
    <n v="0"/>
    <s v="ADMINISTRATIVA "/>
    <m/>
    <m/>
    <m/>
    <m/>
    <m/>
  </r>
  <r>
    <x v="3"/>
    <x v="112"/>
    <x v="1"/>
    <s v="ELECTRICA"/>
    <s v="REGULADOR COMPLET"/>
    <n v="650"/>
    <s v="watts"/>
    <n v="1"/>
    <n v="24"/>
    <n v="15600"/>
    <n v="343200"/>
    <n v="15.6"/>
    <n v="343.2"/>
    <s v="ADMINISTRATIVA "/>
    <m/>
    <m/>
    <m/>
    <m/>
    <m/>
  </r>
  <r>
    <x v="3"/>
    <x v="112"/>
    <x v="1"/>
    <s v="ELECTRICA"/>
    <s v="REGULADOR COMPLET"/>
    <n v="650"/>
    <s v="watts"/>
    <n v="1"/>
    <n v="24"/>
    <n v="15600"/>
    <n v="343200"/>
    <n v="15.6"/>
    <n v="343.2"/>
    <s v="ADMINISTRATIVA "/>
    <m/>
    <m/>
    <m/>
    <m/>
    <m/>
  </r>
  <r>
    <x v="3"/>
    <x v="112"/>
    <x v="1"/>
    <s v="ELECTRICA"/>
    <s v="REGULADOR CDP"/>
    <n v="650"/>
    <s v="watts"/>
    <n v="1"/>
    <n v="24"/>
    <n v="15600"/>
    <n v="343200"/>
    <n v="15.6"/>
    <n v="343.2"/>
    <s v="ADMINISTRATIVA "/>
    <m/>
    <m/>
    <m/>
    <m/>
    <m/>
  </r>
  <r>
    <x v="3"/>
    <x v="112"/>
    <x v="1"/>
    <s v="ELECTRICA"/>
    <s v="REGULADORES MICROVOLT"/>
    <n v="1200"/>
    <s v="watts"/>
    <n v="1"/>
    <n v="8"/>
    <n v="9600"/>
    <n v="211200"/>
    <n v="9.6"/>
    <n v="211.2"/>
    <s v="ADMINISTRATIVA "/>
    <m/>
    <m/>
    <m/>
    <m/>
    <m/>
  </r>
  <r>
    <x v="3"/>
    <x v="112"/>
    <x v="5"/>
    <s v="ELÉCTRICA"/>
    <s v="COMPUTADORAS HP"/>
    <m/>
    <s v="watts"/>
    <n v="1"/>
    <n v="6"/>
    <n v="0"/>
    <n v="0"/>
    <n v="0"/>
    <n v="0"/>
    <s v="REUNIONES"/>
    <m/>
    <m/>
    <s v="X"/>
    <s v="TODOS (AS)"/>
    <s v="BRIGADAS"/>
  </r>
  <r>
    <x v="3"/>
    <x v="112"/>
    <x v="2"/>
    <s v="ELÉCTRICA"/>
    <s v="AIRE ACONDICIONADO DE CAJON LG"/>
    <n v="2800"/>
    <s v="watts"/>
    <n v="1"/>
    <n v="6"/>
    <n v="16800"/>
    <n v="369600"/>
    <n v="16.8"/>
    <n v="369.6"/>
    <s v="REUNIONES"/>
    <m/>
    <m/>
    <s v="X"/>
    <s v="PERSONAL"/>
    <s v="BRIGADAS"/>
  </r>
  <r>
    <x v="3"/>
    <x v="113"/>
    <x v="0"/>
    <s v="ELÉCTRICA"/>
    <s v="LAMPARAS  FLUORESCENTES EN U"/>
    <n v="32"/>
    <s v="watts"/>
    <n v="8"/>
    <n v="8"/>
    <n v="2048"/>
    <n v="45056"/>
    <n v="2.048"/>
    <n v="45.055999999999997"/>
    <s v="ADMINISTRATIVA"/>
    <m/>
    <m/>
    <s v="X"/>
    <s v="PERSONAL"/>
    <s v="BRIGADAS"/>
  </r>
  <r>
    <x v="3"/>
    <x v="113"/>
    <x v="2"/>
    <s v="ELÉCTRICA"/>
    <s v="AIRE ACONDICIONADO DE CAJON LG"/>
    <n v="2800"/>
    <s v="watts"/>
    <n v="1"/>
    <n v="8"/>
    <n v="22400"/>
    <n v="492800"/>
    <n v="22.4"/>
    <n v="492.8"/>
    <s v="ADMINISTRATIVA"/>
    <m/>
    <m/>
    <s v="X"/>
    <s v="PERSONAL"/>
    <s v="BRIGADAS"/>
  </r>
  <r>
    <x v="3"/>
    <x v="114"/>
    <x v="0"/>
    <s v="ELÉCTRICA"/>
    <s v="LAMPARAS FLUORESCENTE EN U"/>
    <n v="32"/>
    <s v="watts"/>
    <n v="2"/>
    <n v="8"/>
    <n v="512"/>
    <n v="11264"/>
    <n v="0.51200000000000001"/>
    <n v="11.263999999999999"/>
    <m/>
    <m/>
    <m/>
    <m/>
    <m/>
    <m/>
  </r>
  <r>
    <x v="3"/>
    <x v="114"/>
    <x v="2"/>
    <s v="ELÉCTRICA"/>
    <s v="AIRE ACONDICIONADO"/>
    <n v="2800"/>
    <s v="watts"/>
    <n v="1"/>
    <n v="4"/>
    <n v="11200"/>
    <n v="246400"/>
    <n v="11.2"/>
    <n v="246.4"/>
    <s v="ADMINISTRATIVA"/>
    <m/>
    <m/>
    <m/>
    <m/>
    <m/>
  </r>
  <r>
    <x v="3"/>
    <x v="16"/>
    <x v="3"/>
    <s v="ELÉCTRICA"/>
    <s v="COPIADORA RICOH"/>
    <n v="1.4"/>
    <s v="watts"/>
    <n v="1"/>
    <n v="8"/>
    <n v="11.2"/>
    <n v="246.39999999999998"/>
    <n v="1.12E-2"/>
    <n v="0.24639999999999998"/>
    <s v="ADMINISTRATIVA"/>
    <m/>
    <m/>
    <m/>
    <m/>
    <m/>
  </r>
  <r>
    <x v="3"/>
    <x v="16"/>
    <x v="0"/>
    <s v="ELÉCTRICA"/>
    <s v="SEÑALETICA LUMINOSA LLOYD'S"/>
    <n v="4"/>
    <s v="watts"/>
    <n v="1"/>
    <n v="24"/>
    <n v="96"/>
    <n v="2112"/>
    <n v="9.6000000000000002E-2"/>
    <n v="2.1120000000000001"/>
    <s v="SEGURIDAD"/>
    <s v="X"/>
    <m/>
    <m/>
    <s v="TODOS (AS)"/>
    <s v="VIGILANTES"/>
  </r>
  <r>
    <x v="3"/>
    <x v="16"/>
    <x v="0"/>
    <s v="ELÉCTRICA"/>
    <s v="LAMPARAS  FLUORESCENTES EN U"/>
    <n v="1440"/>
    <s v="watts"/>
    <n v="12"/>
    <n v="8"/>
    <n v="138240"/>
    <n v="3041280"/>
    <n v="138.24"/>
    <n v="3041.28"/>
    <s v="ADMINISTRATIVA"/>
    <m/>
    <m/>
    <s v="X"/>
    <s v="PERSONAL ADMINISTRATIVO"/>
    <s v="JEFE DE DEPARTAMENTO"/>
  </r>
  <r>
    <x v="3"/>
    <x v="16"/>
    <x v="0"/>
    <s v="ELÉCTRICA"/>
    <s v="LAMPARAS LED EN U"/>
    <n v="18"/>
    <s v="watts"/>
    <n v="2"/>
    <n v="18"/>
    <n v="648"/>
    <n v="14256"/>
    <n v="0.64800000000000002"/>
    <n v="14.256"/>
    <m/>
    <m/>
    <m/>
    <m/>
    <m/>
    <m/>
  </r>
  <r>
    <x v="3"/>
    <x v="115"/>
    <x v="0"/>
    <s v="ELÉCTRICA"/>
    <s v="LAMPARAS  FLUORESCENTES EN U"/>
    <n v="32"/>
    <s v="watts"/>
    <n v="12"/>
    <n v="8"/>
    <n v="3072"/>
    <n v="67584"/>
    <n v="3.0720000000000001"/>
    <n v="67.584000000000003"/>
    <s v="ADMINISTRATIVA"/>
    <m/>
    <m/>
    <s v="X"/>
    <s v="PERSONAL"/>
    <s v="BRIGADAS"/>
  </r>
  <r>
    <x v="3"/>
    <x v="115"/>
    <x v="2"/>
    <s v="ELÉCTRICA"/>
    <s v="AIRE ACONDICIONADO DE CAJON LG"/>
    <n v="2800"/>
    <s v="watts"/>
    <n v="1"/>
    <n v="8"/>
    <n v="22400"/>
    <n v="492800"/>
    <n v="22.4"/>
    <n v="492.8"/>
    <s v="ADMINISTRATIVA"/>
    <m/>
    <m/>
    <s v="X"/>
    <s v="PERSONAL"/>
    <s v="BRIGADAS"/>
  </r>
  <r>
    <x v="3"/>
    <x v="115"/>
    <x v="5"/>
    <s v="ELÉCTRICA"/>
    <s v="Mac Book air Modelo A 1466 EMC 2559 RATED 14.8V-3.05 A max Memoria 164 GB- Plata"/>
    <n v="180"/>
    <s v="watts"/>
    <n v="2"/>
    <n v="8"/>
    <n v="2880"/>
    <n v="63360"/>
    <n v="2.88"/>
    <n v="63.36"/>
    <s v="ADMINISTRATIVA"/>
    <m/>
    <m/>
    <s v="X"/>
    <s v="PERSONAL ADMINISTRATIVO"/>
    <s v="JEFA DE DEPARTAMENTO"/>
  </r>
  <r>
    <x v="3"/>
    <x v="116"/>
    <x v="0"/>
    <s v="ELÉCTRICA"/>
    <s v="FOCO LED"/>
    <n v="22"/>
    <s v="watts"/>
    <n v="1"/>
    <n v="8"/>
    <n v="176"/>
    <n v="3872"/>
    <n v="0.17599999999999999"/>
    <n v="3.8719999999999999"/>
    <s v="ADMINISTRATIVA"/>
    <m/>
    <m/>
    <s v="X"/>
    <s v="PERSONAL"/>
    <s v="BRIGADAS"/>
  </r>
  <r>
    <x v="3"/>
    <x v="116"/>
    <x v="8"/>
    <s v="ELÉCTRICA"/>
    <s v="DISPENSADOR DE AGUA"/>
    <n v="101.6"/>
    <s v="watts"/>
    <n v="1"/>
    <n v="9"/>
    <n v="914.4"/>
    <n v="20116.8"/>
    <n v="0.91439999999999999"/>
    <n v="20.116799999999998"/>
    <s v="ADMINISTRATIVA"/>
    <m/>
    <m/>
    <s v="X"/>
    <s v="PERSONAL"/>
    <s v="VIGILANTES"/>
  </r>
  <r>
    <x v="3"/>
    <x v="116"/>
    <x v="8"/>
    <s v="ELÉCTRICA"/>
    <s v="CAFETERA OSTER"/>
    <n v="600"/>
    <s v="watts"/>
    <n v="1"/>
    <n v="10"/>
    <n v="6000"/>
    <n v="132000"/>
    <n v="6"/>
    <n v="132"/>
    <s v="ALIMENTOS "/>
    <m/>
    <m/>
    <m/>
    <m/>
    <m/>
  </r>
  <r>
    <x v="3"/>
    <x v="116"/>
    <x v="8"/>
    <s v="ELÉCTRICA"/>
    <s v="REFRIGERADOR "/>
    <n v="222"/>
    <s v="watts"/>
    <n v="1"/>
    <n v="24"/>
    <n v="5328"/>
    <n v="117216"/>
    <n v="5.3280000000000003"/>
    <n v="117.21599999999999"/>
    <s v="ADMINISTRATIVA"/>
    <m/>
    <m/>
    <s v="X"/>
    <s v="PERSONAL"/>
    <s v="VIGILANTES"/>
  </r>
  <r>
    <x v="3"/>
    <x v="116"/>
    <x v="8"/>
    <s v="ELÉCTRICA"/>
    <s v="MICROONDAS DAEWOO"/>
    <n v="1000"/>
    <s v="watts"/>
    <n v="1"/>
    <n v="0.3"/>
    <n v="300"/>
    <n v="6600"/>
    <n v="0.3"/>
    <n v="6.6"/>
    <s v="ADMINISTRATIVA"/>
    <m/>
    <m/>
    <s v="X"/>
    <s v="PERSONAL"/>
    <s v="VIGILANTES"/>
  </r>
  <r>
    <x v="3"/>
    <x v="95"/>
    <x v="0"/>
    <s v="ELÉCTRICA"/>
    <s v="FOCO LED"/>
    <n v="18"/>
    <s v="watts"/>
    <n v="1"/>
    <n v="2"/>
    <n v="36"/>
    <n v="792"/>
    <n v="3.5999999999999997E-2"/>
    <n v="0.79200000000000004"/>
    <s v="ACCESO"/>
    <m/>
    <m/>
    <s v="X"/>
    <s v="PERSONAL"/>
    <s v="BRIGADAS"/>
  </r>
  <r>
    <x v="3"/>
    <x v="117"/>
    <x v="0"/>
    <s v="ELÉCTRICA"/>
    <s v="FOCO LED"/>
    <n v="18"/>
    <s v="watts"/>
    <n v="1"/>
    <n v="2"/>
    <n v="36"/>
    <n v="792"/>
    <n v="3.5999999999999997E-2"/>
    <n v="0.79200000000000004"/>
    <s v="ACCESO"/>
    <m/>
    <m/>
    <s v="X"/>
    <s v="PERSONAL"/>
    <s v="BRIGADAS"/>
  </r>
  <r>
    <x v="3"/>
    <x v="118"/>
    <x v="3"/>
    <s v="ELÉCTRICA"/>
    <s v="IMPRESORA HP 6830"/>
    <n v="1.35"/>
    <s v="watts"/>
    <n v="1"/>
    <n v="8"/>
    <n v="10.8"/>
    <n v="237.60000000000002"/>
    <n v="1.0800000000000001E-2"/>
    <n v="0.23760000000000003"/>
    <s v="ADMINISTRATIVA "/>
    <m/>
    <m/>
    <m/>
    <m/>
    <m/>
  </r>
  <r>
    <x v="3"/>
    <x v="118"/>
    <x v="2"/>
    <s v="ELÉCTRICA"/>
    <s v="MINI SPLIT MIRAGE"/>
    <n v="2000"/>
    <s v="watts"/>
    <n v="1"/>
    <n v="4"/>
    <n v="8000"/>
    <n v="176000"/>
    <n v="8"/>
    <n v="176"/>
    <s v="ACCESO"/>
    <m/>
    <m/>
    <s v="X"/>
    <s v="TODOS (AS)"/>
    <s v="BRIGADAS"/>
  </r>
  <r>
    <x v="3"/>
    <x v="119"/>
    <x v="0"/>
    <s v="ELÉCTRICA"/>
    <s v="LAMPARAS  FLUORESCENTES EN U"/>
    <n v="32"/>
    <s v="watts"/>
    <n v="4"/>
    <n v="8"/>
    <n v="1024"/>
    <n v="22528"/>
    <n v="1.024"/>
    <n v="22.527999999999999"/>
    <s v="ADMINISTRATIVA"/>
    <m/>
    <m/>
    <s v="X"/>
    <s v="PERSONAL"/>
    <s v="BRIGADAS"/>
  </r>
  <r>
    <x v="3"/>
    <x v="119"/>
    <x v="5"/>
    <s v="ELÉCTRICA"/>
    <s v="COMPUTADORA HP"/>
    <n v="180"/>
    <s v="watts"/>
    <n v="1"/>
    <n v="8"/>
    <n v="1440"/>
    <n v="31680"/>
    <n v="1.44"/>
    <n v="31.68"/>
    <s v="ADMINISTRATIVA"/>
    <m/>
    <m/>
    <s v="X"/>
    <s v="PERSONAL ADMINISTRATIVO"/>
    <s v="JEFE DE DEPARTAMENTO"/>
  </r>
  <r>
    <x v="3"/>
    <x v="119"/>
    <x v="3"/>
    <s v="ELÉCTRICA"/>
    <s v="REGULADOR COMPLET"/>
    <n v="750"/>
    <s v="watts"/>
    <n v="1"/>
    <n v="24"/>
    <n v="18000"/>
    <n v="396000"/>
    <n v="18"/>
    <n v="396"/>
    <s v="ADMINISTRATIVA"/>
    <m/>
    <m/>
    <s v="X"/>
    <s v="PERSONAL ADMINISTRATIVO"/>
    <s v="JEFE DE DEPARTAMENTO"/>
  </r>
  <r>
    <x v="3"/>
    <x v="119"/>
    <x v="3"/>
    <s v="ELÉCTRICA"/>
    <s v="IMPRESORA EPSON"/>
    <n v="11"/>
    <s v="watts"/>
    <n v="1"/>
    <n v="8"/>
    <n v="88"/>
    <n v="1936"/>
    <n v="8.7999999999999995E-2"/>
    <n v="1.9359999999999999"/>
    <s v="ADMINISTRATIVA"/>
    <m/>
    <m/>
    <s v="X"/>
    <s v="PERSONAL ADMINISTRATIVO"/>
    <s v="JEFA DE DEPARTAMENTO"/>
  </r>
  <r>
    <x v="3"/>
    <x v="119"/>
    <x v="3"/>
    <s v="ELÉCTRICA"/>
    <s v="IMPRESORA DE CREDENCIALES  HID"/>
    <n v="72"/>
    <s v="watts"/>
    <n v="1"/>
    <n v="1"/>
    <n v="72"/>
    <n v="1584"/>
    <n v="7.1999999999999995E-2"/>
    <n v="1.5840000000000001"/>
    <s v="ADMINISTRATIVA"/>
    <m/>
    <m/>
    <s v="X"/>
    <s v="PERSONAL ADMINISTRATIVO, DOCENTES Y ALUMNOS"/>
    <s v="JEFA DE DEPARTAMENTO"/>
  </r>
  <r>
    <x v="3"/>
    <x v="120"/>
    <x v="0"/>
    <s v="ELÉCTRICA"/>
    <s v="LAMPARA DE BARRA"/>
    <n v="32"/>
    <s v="watts"/>
    <n v="1"/>
    <n v="4"/>
    <n v="128"/>
    <n v="2816"/>
    <n v="0.128"/>
    <n v="2.8159999999999998"/>
    <s v="ADMINISTRATIVA"/>
    <m/>
    <m/>
    <s v="X"/>
    <s v="PERSONAL ADMINISTRATIVO, DOCENTES Y ALUMNOS"/>
    <m/>
  </r>
  <r>
    <x v="3"/>
    <x v="120"/>
    <x v="5"/>
    <s v="ELÉCTRICA"/>
    <s v="COMPUTADORA HP"/>
    <n v="180"/>
    <s v="watts"/>
    <n v="1"/>
    <n v="1"/>
    <n v="180"/>
    <n v="3960"/>
    <n v="0.18"/>
    <n v="3.96"/>
    <s v="ADMINISTRATIVA"/>
    <m/>
    <m/>
    <s v="X"/>
    <s v="PERSONAL ADMINISTRATIVO, DOCENTES Y ALUMNOS"/>
    <m/>
  </r>
  <r>
    <x v="3"/>
    <x v="120"/>
    <x v="3"/>
    <s v="ELÉCTRICA"/>
    <s v="REGULADOR COMPLET"/>
    <n v="1040"/>
    <s v="watts"/>
    <n v="1"/>
    <n v="1"/>
    <n v="1040"/>
    <n v="22880"/>
    <n v="1.04"/>
    <n v="22.88"/>
    <s v="ADMINISTRATIVA"/>
    <m/>
    <m/>
    <s v="X"/>
    <s v="PERSONAL ADMINISTRATIVO, DOCENTES Y ALUMNOS"/>
    <m/>
  </r>
  <r>
    <x v="3"/>
    <x v="120"/>
    <x v="3"/>
    <s v="ELÉCTRICA"/>
    <s v="IMPRESORA EPSON"/>
    <n v="11"/>
    <s v="watts"/>
    <n v="1"/>
    <n v="1"/>
    <n v="11"/>
    <n v="242"/>
    <n v="1.0999999999999999E-2"/>
    <n v="0.24199999999999999"/>
    <s v="ADMINISTRATIVA"/>
    <m/>
    <m/>
    <s v="X"/>
    <s v="PERSONAL ADMINISTRATIVO, DOCENTES Y ALUMNOS"/>
    <m/>
  </r>
  <r>
    <x v="3"/>
    <x v="121"/>
    <x v="0"/>
    <s v="ELÉCTRICA"/>
    <s v="LAMPARA DE BARRA"/>
    <n v="32"/>
    <s v="watts"/>
    <n v="4"/>
    <n v="8"/>
    <n v="1024"/>
    <n v="22528"/>
    <n v="1.024"/>
    <n v="22.527999999999999"/>
    <s v="ADMINISTRATIVA"/>
    <m/>
    <m/>
    <s v="X"/>
    <s v="PERSONAL"/>
    <s v="BRIGADAS"/>
  </r>
  <r>
    <x v="3"/>
    <x v="121"/>
    <x v="5"/>
    <s v="ELÉCTRICA"/>
    <s v="COMPUTADORA HP"/>
    <n v="180"/>
    <s v="watts"/>
    <n v="1"/>
    <n v="8"/>
    <n v="1440"/>
    <n v="31680"/>
    <n v="1.44"/>
    <n v="31.68"/>
    <s v="ADMINISTRATIVA"/>
    <m/>
    <m/>
    <s v="X"/>
    <s v="PERSONAL ADMINISTRATIVO"/>
    <s v="JEFE DE DEPARTAMENTO"/>
  </r>
  <r>
    <x v="3"/>
    <x v="121"/>
    <x v="3"/>
    <s v="ELÉCTRICA"/>
    <s v="REGULADOR COMPLET"/>
    <n v="1040"/>
    <s v="watts"/>
    <n v="1"/>
    <n v="24"/>
    <n v="24960"/>
    <n v="549120"/>
    <n v="24.96"/>
    <n v="549.12"/>
    <s v="ADMINISTRATIVA"/>
    <m/>
    <m/>
    <s v="X"/>
    <s v="PERSONAL ADMINISTRATIVO"/>
    <s v="JEFE DE DEPARTAMENTO"/>
  </r>
  <r>
    <x v="3"/>
    <x v="121"/>
    <x v="3"/>
    <s v="ELÉCTRICA"/>
    <s v="IMPRESORA EPSON"/>
    <n v="11"/>
    <s v="watts"/>
    <n v="1"/>
    <n v="8"/>
    <n v="88"/>
    <n v="1936"/>
    <n v="8.7999999999999995E-2"/>
    <n v="1.9359999999999999"/>
    <s v="ADMINISTRATIVA"/>
    <m/>
    <m/>
    <s v="X"/>
    <s v="PERSONAL ADMINISTRATIVO"/>
    <s v="JEFA DE DEPARTAMENTO"/>
  </r>
  <r>
    <x v="3"/>
    <x v="122"/>
    <x v="0"/>
    <s v="ELÉCTRICA"/>
    <s v="LAMPARA DE BARRA"/>
    <n v="32"/>
    <s v="watts"/>
    <n v="4"/>
    <n v="8"/>
    <n v="1024"/>
    <n v="22528"/>
    <n v="1.024"/>
    <n v="22.527999999999999"/>
    <s v="ADMINISTRATIVA"/>
    <m/>
    <m/>
    <s v="X"/>
    <s v="PERSONAL"/>
    <s v="BRIGADAS"/>
  </r>
  <r>
    <x v="3"/>
    <x v="122"/>
    <x v="5"/>
    <s v="ELÉCTRICA"/>
    <s v="COMPUTADORA HP"/>
    <n v="180"/>
    <s v="watts"/>
    <n v="1"/>
    <n v="8"/>
    <n v="1440"/>
    <n v="31680"/>
    <n v="1.44"/>
    <n v="31.68"/>
    <s v="ADMINISTRATIVA"/>
    <m/>
    <m/>
    <s v="X"/>
    <s v="PERSONAL ADMINISTRATIVO"/>
    <s v="JEFE DE DEPARTAMENTO"/>
  </r>
  <r>
    <x v="3"/>
    <x v="122"/>
    <x v="3"/>
    <s v="ELÉCTRICA"/>
    <s v="REGULADOR COMPLET"/>
    <n v="1040"/>
    <s v="watts"/>
    <n v="1"/>
    <n v="24"/>
    <n v="24960"/>
    <n v="549120"/>
    <n v="24.96"/>
    <n v="549.12"/>
    <s v="ADMINISTRATIVA"/>
    <m/>
    <m/>
    <s v="X"/>
    <s v="PERSONAL ADMINISTRATIVO"/>
    <s v="JEFE DE DEPARTAMENTO"/>
  </r>
  <r>
    <x v="3"/>
    <x v="122"/>
    <x v="2"/>
    <s v="ELÉCTRICA"/>
    <s v="MINI SPLIT LG DE CAJON"/>
    <n v="2820"/>
    <s v="watts"/>
    <n v="1"/>
    <n v="4"/>
    <n v="11280"/>
    <n v="248160"/>
    <n v="11.28"/>
    <n v="248.16"/>
    <s v="ADMINISTRATIVA"/>
    <m/>
    <m/>
    <s v="X"/>
    <s v="PERSONAL ADMINISTRATIVO"/>
    <s v="BRIGADAS"/>
  </r>
  <r>
    <x v="3"/>
    <x v="123"/>
    <x v="0"/>
    <s v="ELÉCTRICA"/>
    <s v="LAMPARA DE BARRA"/>
    <n v="32"/>
    <s v="watts"/>
    <n v="2"/>
    <n v="1"/>
    <n v="64"/>
    <n v="1408"/>
    <n v="6.4000000000000001E-2"/>
    <n v="1.4079999999999999"/>
    <s v="ALMACENAJE"/>
    <m/>
    <m/>
    <s v="X"/>
    <s v="PERSONAL ADMINISTRATIVO"/>
    <s v="BRIGADAS"/>
  </r>
  <r>
    <x v="3"/>
    <x v="123"/>
    <x v="2"/>
    <s v="ELÉCTRICA"/>
    <s v="AIRE ACONDICIONADO DE CAJON LG"/>
    <n v="2800"/>
    <s v="watts"/>
    <n v="1"/>
    <n v="2"/>
    <n v="5600"/>
    <n v="123200"/>
    <n v="5.6"/>
    <n v="123.2"/>
    <s v="ALMACENAJE"/>
    <m/>
    <m/>
    <s v="X"/>
    <s v="PERSONAL ADMINISTRATIVO"/>
    <s v="BRIGADAS"/>
  </r>
  <r>
    <x v="3"/>
    <x v="124"/>
    <x v="3"/>
    <s v="ELECTRICA"/>
    <s v="REGULADOR COMPLET"/>
    <n v="1040"/>
    <s v="watts"/>
    <n v="1"/>
    <n v="24"/>
    <n v="24960"/>
    <n v="549120"/>
    <n v="24.96"/>
    <n v="549.12"/>
    <s v="ADMINISTRATIVA"/>
    <m/>
    <m/>
    <m/>
    <m/>
    <m/>
  </r>
  <r>
    <x v="3"/>
    <x v="124"/>
    <x v="3"/>
    <s v="ELECTRICA"/>
    <s v="IMPRESORA EPSON"/>
    <n v="11"/>
    <s v="watts"/>
    <n v="1"/>
    <n v="8"/>
    <n v="88"/>
    <n v="1936"/>
    <n v="8.7999999999999995E-2"/>
    <n v="1.9359999999999999"/>
    <s v="ADMINISTRATIVA"/>
    <m/>
    <m/>
    <m/>
    <m/>
    <m/>
  </r>
  <r>
    <x v="3"/>
    <x v="124"/>
    <x v="5"/>
    <s v="ELECTRICA"/>
    <s v="COMPUTADORA HP"/>
    <n v="180"/>
    <s v="watts"/>
    <n v="1"/>
    <n v="8"/>
    <n v="1440"/>
    <n v="31680"/>
    <n v="1.44"/>
    <n v="31.68"/>
    <s v="ADMINISTRATIVA"/>
    <m/>
    <m/>
    <m/>
    <m/>
    <m/>
  </r>
  <r>
    <x v="3"/>
    <x v="124"/>
    <x v="0"/>
    <s v="ELÉCTRICA"/>
    <s v="LAMPARA EN U"/>
    <n v="32"/>
    <s v="watts"/>
    <n v="2"/>
    <n v="6"/>
    <n v="384"/>
    <n v="8448"/>
    <n v="0.38400000000000001"/>
    <n v="8.4480000000000004"/>
    <s v="ADMINISTRATIVA"/>
    <m/>
    <m/>
    <s v="X"/>
    <s v="PERSONAL ADMINISTRATIVO"/>
    <s v="RESIDENTE"/>
  </r>
  <r>
    <x v="3"/>
    <x v="125"/>
    <x v="3"/>
    <s v="ELECTRICA"/>
    <s v="REGULADOR COMPLET"/>
    <n v="1040"/>
    <s v="watts"/>
    <n v="1"/>
    <n v="24"/>
    <n v="24960"/>
    <n v="549120"/>
    <n v="24.96"/>
    <n v="549.12"/>
    <s v="ADMINISTRATIVA"/>
    <m/>
    <m/>
    <m/>
    <m/>
    <m/>
  </r>
  <r>
    <x v="3"/>
    <x v="125"/>
    <x v="5"/>
    <s v="ELECTRICA"/>
    <s v="COMPUTADORA HP"/>
    <n v="180"/>
    <s v="watts"/>
    <n v="1"/>
    <n v="8"/>
    <n v="1440"/>
    <n v="31680"/>
    <n v="1.44"/>
    <n v="31.68"/>
    <s v="ADMINISTRATIVA"/>
    <m/>
    <m/>
    <m/>
    <m/>
    <m/>
  </r>
  <r>
    <x v="3"/>
    <x v="125"/>
    <x v="0"/>
    <s v="ELECTRICA"/>
    <s v="LAMPARA DE BARRA"/>
    <n v="32"/>
    <s v="watts"/>
    <n v="2"/>
    <n v="4"/>
    <n v="256"/>
    <n v="5632"/>
    <n v="0.25600000000000001"/>
    <n v="5.6319999999999997"/>
    <s v="ILUMINACIÓN"/>
    <m/>
    <m/>
    <m/>
    <m/>
    <m/>
  </r>
  <r>
    <x v="3"/>
    <x v="126"/>
    <x v="0"/>
    <s v="ELÉCTRICA"/>
    <s v="LAMPARA DE BARRA"/>
    <n v="32"/>
    <s v="watts"/>
    <n v="4"/>
    <n v="1"/>
    <n v="128"/>
    <n v="2816"/>
    <n v="0.128"/>
    <n v="2.8159999999999998"/>
    <s v="ILUMINACIÓN"/>
    <m/>
    <m/>
    <s v="X"/>
    <s v="PERSONAL ADMINISTRATIVO"/>
    <s v="JEFE DE DEPARTAMENTO"/>
  </r>
  <r>
    <x v="3"/>
    <x v="127"/>
    <x v="0"/>
    <s v="ELÉCTRICA"/>
    <s v="LAMPARAS  FLUORESCENTES EN U"/>
    <n v="18"/>
    <s v="watts"/>
    <n v="2"/>
    <n v="8"/>
    <n v="288"/>
    <n v="6336"/>
    <n v="0.28799999999999998"/>
    <n v="6.3360000000000003"/>
    <s v="DOCENTE"/>
    <m/>
    <m/>
    <s v="X"/>
    <s v="PERSONAL"/>
    <s v="BRIGADAS"/>
  </r>
  <r>
    <x v="3"/>
    <x v="127"/>
    <x v="5"/>
    <s v="ELÉCTRICA"/>
    <s v="COMPUTADORA HP"/>
    <n v="180"/>
    <s v="watts"/>
    <n v="1"/>
    <n v="24"/>
    <n v="4320"/>
    <n v="95040"/>
    <n v="4.32"/>
    <n v="95.04"/>
    <s v="ADMINISTRATIVA "/>
    <m/>
    <m/>
    <m/>
    <s v="TODOS (AS)"/>
    <s v="RESPONSABLE DEL CENTRO DE COMPUTO"/>
  </r>
  <r>
    <x v="3"/>
    <x v="127"/>
    <x v="2"/>
    <s v="ELÉCTRICA"/>
    <s v="MINI SPLIT MIRAGE"/>
    <n v="2000"/>
    <s v="watts"/>
    <n v="1"/>
    <n v="10"/>
    <n v="20000"/>
    <n v="440000"/>
    <n v="20"/>
    <n v="440"/>
    <s v="DOCENTE"/>
    <m/>
    <m/>
    <s v="X"/>
    <s v="PERSONAL"/>
    <s v="BRIGADAS"/>
  </r>
  <r>
    <x v="3"/>
    <x v="128"/>
    <x v="0"/>
    <s v="ELÉCTRICA"/>
    <s v="LAMPARA LED EN U"/>
    <n v="18"/>
    <s v="watts"/>
    <n v="2"/>
    <n v="8"/>
    <n v="288"/>
    <n v="6336"/>
    <n v="0.28799999999999998"/>
    <n v="6.3360000000000003"/>
    <s v="DOCENTE"/>
    <m/>
    <m/>
    <s v="X"/>
    <s v="PERSONAL"/>
    <s v="BRIGADAS"/>
  </r>
  <r>
    <x v="3"/>
    <x v="128"/>
    <x v="5"/>
    <s v="ELECTRICA"/>
    <s v="COMPUTADORA HP"/>
    <n v="180"/>
    <s v="watts"/>
    <n v="1"/>
    <n v="8"/>
    <n v="1440"/>
    <n v="31680"/>
    <n v="1.44"/>
    <n v="31.68"/>
    <s v="ADMINISTRATIVA "/>
    <m/>
    <m/>
    <m/>
    <m/>
    <m/>
  </r>
  <r>
    <x v="3"/>
    <x v="32"/>
    <x v="0"/>
    <s v="ELÉCTRICA"/>
    <s v="LAMPARA DE BARRA"/>
    <n v="32"/>
    <s v="watts"/>
    <n v="2"/>
    <n v="4"/>
    <n v="256"/>
    <n v="5632"/>
    <n v="0.25600000000000001"/>
    <n v="5.6319999999999997"/>
    <s v="DOCENTE"/>
    <m/>
    <m/>
    <s v="X"/>
    <s v="PERSONAL"/>
    <s v="BRIGADAS"/>
  </r>
  <r>
    <x v="3"/>
    <x v="32"/>
    <x v="0"/>
    <s v="ELÉCTRICA"/>
    <s v="LAMPARA DE BARRA"/>
    <n v="32"/>
    <s v="watts"/>
    <n v="2"/>
    <n v="4"/>
    <n v="256"/>
    <n v="5632"/>
    <n v="0.25600000000000001"/>
    <n v="5.6319999999999997"/>
    <s v="DOCENTE"/>
    <m/>
    <m/>
    <s v="X"/>
    <s v="PERSONAL"/>
    <s v="BRIGADAS"/>
  </r>
  <r>
    <x v="3"/>
    <x v="32"/>
    <x v="5"/>
    <s v="ELÉCTRICA"/>
    <s v="COMPUTADORA"/>
    <n v="180"/>
    <s v="watts"/>
    <n v="1"/>
    <n v="8"/>
    <n v="1440"/>
    <n v="31680"/>
    <n v="1.44"/>
    <n v="31.68"/>
    <s v="ADMINISTRATIVA "/>
    <m/>
    <m/>
    <m/>
    <m/>
    <m/>
  </r>
  <r>
    <x v="3"/>
    <x v="32"/>
    <x v="0"/>
    <s v="ELÉCTRICA"/>
    <s v="LAMPARA DE BARRA"/>
    <n v="32"/>
    <s v="watts"/>
    <n v="2"/>
    <n v="4"/>
    <n v="256"/>
    <n v="5632"/>
    <n v="0.25600000000000001"/>
    <n v="5.6319999999999997"/>
    <s v="DOCENTE"/>
    <m/>
    <m/>
    <s v="X"/>
    <s v="PERSONAL"/>
    <s v="BRIGADAS"/>
  </r>
  <r>
    <x v="3"/>
    <x v="32"/>
    <x v="5"/>
    <s v="ELÉCTRICA"/>
    <s v="COMPUTADORA"/>
    <n v="180"/>
    <s v="watts"/>
    <n v="1"/>
    <n v="8"/>
    <n v="1440"/>
    <n v="31680"/>
    <n v="1.44"/>
    <n v="31.68"/>
    <s v="AMINISTRATIVA"/>
    <m/>
    <m/>
    <m/>
    <m/>
    <m/>
  </r>
  <r>
    <x v="3"/>
    <x v="32"/>
    <x v="0"/>
    <s v="ELÉCTRICA"/>
    <s v="LAMPARA DE BARRA"/>
    <n v="32"/>
    <s v="watts"/>
    <n v="2"/>
    <n v="4"/>
    <n v="256"/>
    <n v="5632"/>
    <n v="0.25600000000000001"/>
    <n v="5.6319999999999997"/>
    <s v="DOCENTE"/>
    <m/>
    <m/>
    <s v="X"/>
    <s v="PERSONAL"/>
    <s v="BRIGADAS"/>
  </r>
  <r>
    <x v="3"/>
    <x v="129"/>
    <x v="0"/>
    <s v="ELÉCTRICA"/>
    <s v="LAMPARAS  FLUORESCENTES EN U"/>
    <n v="32"/>
    <s v="watts"/>
    <n v="2"/>
    <n v="4"/>
    <n v="256"/>
    <n v="5632"/>
    <n v="0.25600000000000001"/>
    <n v="5.6319999999999997"/>
    <s v="DOCENTE"/>
    <m/>
    <m/>
    <s v="X"/>
    <s v="PERSONAL"/>
    <s v="BRIGADAS"/>
  </r>
  <r>
    <x v="3"/>
    <x v="129"/>
    <x v="1"/>
    <s v="ELÉCTRICA"/>
    <s v="IMPRESORA HP BLANCA"/>
    <n v="11"/>
    <s v="watts"/>
    <n v="1"/>
    <n v="8"/>
    <n v="88"/>
    <n v="1936"/>
    <n v="8.7999999999999995E-2"/>
    <n v="1.9359999999999999"/>
    <s v="CESA"/>
    <m/>
    <m/>
    <s v="X"/>
    <s v="CESA"/>
    <s v="CESA"/>
  </r>
  <r>
    <x v="3"/>
    <x v="32"/>
    <x v="0"/>
    <s v="ELÉCTRICA"/>
    <s v="LAMPARAS  FLUORESCENTES EN U"/>
    <n v="32"/>
    <s v="watts"/>
    <n v="4"/>
    <n v="8"/>
    <n v="1024"/>
    <n v="22528"/>
    <n v="1.024"/>
    <n v="22.527999999999999"/>
    <s v="DOCENTE"/>
    <m/>
    <m/>
    <s v="X"/>
    <s v="PERSONAL"/>
    <s v="BRIGADAS"/>
  </r>
  <r>
    <x v="3"/>
    <x v="32"/>
    <x v="2"/>
    <s v="ELÉCTRICA"/>
    <s v="AIRE ACONDICIONADO DE CAJON LG"/>
    <n v="2800"/>
    <s v="watts"/>
    <n v="1"/>
    <n v="8"/>
    <n v="22400"/>
    <n v="492800"/>
    <n v="22.4"/>
    <n v="492.8"/>
    <s v="DOCENTE"/>
    <m/>
    <m/>
    <s v="X"/>
    <s v="PERSONAL"/>
    <s v="BRIGADAS"/>
  </r>
  <r>
    <x v="11"/>
    <x v="47"/>
    <x v="6"/>
    <s v="ELÉCTRICA"/>
    <s v="CAMARA DE SEGURIDAD ALHUA"/>
    <n v="80"/>
    <s v="watts"/>
    <n v="1"/>
    <n v="24"/>
    <n v="1920"/>
    <n v="42240"/>
    <n v="1.92"/>
    <n v="42.24"/>
    <s v="SEGURIDAD"/>
    <m/>
    <m/>
    <m/>
    <m/>
    <m/>
  </r>
  <r>
    <x v="11"/>
    <x v="72"/>
    <x v="0"/>
    <s v="ELÉCTRICA"/>
    <s v="LAMPARA DE BARRA"/>
    <n v="32"/>
    <s v="watts"/>
    <n v="24"/>
    <n v="12"/>
    <n v="9216"/>
    <n v="202752"/>
    <n v="9.2159999999999993"/>
    <n v="202.75200000000001"/>
    <s v="ACCESO"/>
    <m/>
    <m/>
    <s v="X"/>
    <s v="TODOS (AS)"/>
    <s v="BRIGADAS"/>
  </r>
  <r>
    <x v="11"/>
    <x v="72"/>
    <x v="6"/>
    <s v="ELECTRICA"/>
    <s v="CAMARA DE SEGURIDAD ALHUA"/>
    <n v="80"/>
    <s v="watts"/>
    <n v="1"/>
    <n v="24"/>
    <n v="1920"/>
    <n v="42240"/>
    <n v="1.92"/>
    <n v="42.24"/>
    <s v="SEGURIDAD"/>
    <m/>
    <m/>
    <m/>
    <m/>
    <m/>
  </r>
  <r>
    <x v="11"/>
    <x v="72"/>
    <x v="0"/>
    <s v="ELECTRICA"/>
    <s v="SEÑALETICA LUMINOSA LLOYD'S"/>
    <n v="4"/>
    <s v="watts"/>
    <n v="1"/>
    <n v="24"/>
    <n v="96"/>
    <n v="2112"/>
    <n v="9.6000000000000002E-2"/>
    <n v="2.1120000000000001"/>
    <s v="SEGURIDAD"/>
    <m/>
    <m/>
    <m/>
    <m/>
    <m/>
  </r>
  <r>
    <x v="11"/>
    <x v="72"/>
    <x v="3"/>
    <s v="ELÉCTRICA"/>
    <s v="CHECADOR ZKSOFTWARE"/>
    <n v="18"/>
    <s v="watts"/>
    <n v="1"/>
    <n v="24"/>
    <n v="432"/>
    <n v="9504"/>
    <n v="0.432"/>
    <n v="9.5039999999999996"/>
    <s v="CONTROL DE PERSONAL"/>
    <m/>
    <m/>
    <s v="X"/>
    <s v="PERSONAL DOCENTE Y ADMINISTRATIVO"/>
    <s v="VIGILANTES"/>
  </r>
  <r>
    <x v="11"/>
    <x v="54"/>
    <x v="0"/>
    <s v="ELÉCTRICA"/>
    <s v="LAMPARA DE BARRA"/>
    <n v="32"/>
    <s v="watts"/>
    <n v="8"/>
    <n v="8"/>
    <n v="2048"/>
    <n v="45056"/>
    <n v="2.048"/>
    <n v="45.055999999999997"/>
    <s v="ACCESO"/>
    <m/>
    <m/>
    <s v="X"/>
    <s v="TODOS (AS)"/>
    <s v="BRIGADAS"/>
  </r>
  <r>
    <x v="11"/>
    <x v="55"/>
    <x v="0"/>
    <s v="ELÉCTRICA"/>
    <s v="LAMPARA DE BARRA"/>
    <n v="32"/>
    <s v="watts"/>
    <n v="4"/>
    <n v="8"/>
    <n v="1024"/>
    <n v="22528"/>
    <n v="1.024"/>
    <n v="22.527999999999999"/>
    <s v="ACCESO"/>
    <m/>
    <m/>
    <s v="X"/>
    <s v="TODOS (AS)"/>
    <s v="BRIGADAS"/>
  </r>
  <r>
    <x v="11"/>
    <x v="130"/>
    <x v="0"/>
    <s v="ELÉCTRICA"/>
    <s v="LAMPARAS  FLUORESCENTES EN U"/>
    <n v="32"/>
    <s v="watts"/>
    <n v="4"/>
    <n v="4"/>
    <n v="512"/>
    <n v="11264"/>
    <n v="0.51200000000000001"/>
    <n v="11.263999999999999"/>
    <m/>
    <m/>
    <m/>
    <m/>
    <m/>
    <m/>
  </r>
  <r>
    <x v="11"/>
    <x v="131"/>
    <x v="0"/>
    <s v="ELÉCTRICA"/>
    <s v="LAMPARA DE BARRA"/>
    <n v="32"/>
    <s v="watts"/>
    <n v="16"/>
    <n v="4"/>
    <n v="2048"/>
    <n v="45056"/>
    <n v="2.048"/>
    <n v="45.055999999999997"/>
    <m/>
    <m/>
    <m/>
    <m/>
    <m/>
    <m/>
  </r>
  <r>
    <x v="11"/>
    <x v="131"/>
    <x v="0"/>
    <s v="ELECTRICA"/>
    <s v="SEÑALETICA LUMINOSA LLOYD'S"/>
    <n v="4"/>
    <s v="watts"/>
    <n v="1"/>
    <n v="24"/>
    <n v="96"/>
    <n v="2112"/>
    <n v="9.6000000000000002E-2"/>
    <n v="2.1120000000000001"/>
    <s v="SEGURIDAD"/>
    <m/>
    <m/>
    <m/>
    <m/>
    <m/>
  </r>
  <r>
    <x v="11"/>
    <x v="131"/>
    <x v="6"/>
    <s v="ELÉCTRICA"/>
    <s v="CAMARA DE SEGURIDAD ALHUA"/>
    <n v="80"/>
    <s v="watts"/>
    <n v="1"/>
    <n v="24"/>
    <n v="1920"/>
    <n v="42240"/>
    <n v="1.92"/>
    <n v="42.24"/>
    <s v="SEGURIDAD"/>
    <m/>
    <m/>
    <m/>
    <m/>
    <m/>
  </r>
  <r>
    <x v="11"/>
    <x v="132"/>
    <x v="0"/>
    <s v="ELÉCTRICA"/>
    <s v="LAMPARA DE BARRA"/>
    <n v="32"/>
    <s v="watts"/>
    <n v="20"/>
    <n v="5"/>
    <n v="3200"/>
    <n v="70400"/>
    <n v="3.2"/>
    <n v="70.400000000000006"/>
    <s v="CLASE"/>
    <m/>
    <m/>
    <s v="X"/>
    <s v="TODOS (AS)"/>
    <s v="BRIGADAS"/>
  </r>
  <r>
    <x v="11"/>
    <x v="132"/>
    <x v="0"/>
    <s v="ELÉCTRICA"/>
    <s v="LAMPARA DE BARRA"/>
    <n v="18"/>
    <s v="watts"/>
    <n v="4"/>
    <n v="4"/>
    <n v="288"/>
    <n v="6336"/>
    <n v="0.28799999999999998"/>
    <n v="6.3360000000000003"/>
    <m/>
    <m/>
    <m/>
    <m/>
    <m/>
    <m/>
  </r>
  <r>
    <x v="11"/>
    <x v="132"/>
    <x v="5"/>
    <s v="ELÉCTRICA"/>
    <s v="COMPUTADORA HP"/>
    <n v="180"/>
    <s v="watts"/>
    <n v="35"/>
    <n v="5"/>
    <n v="31500"/>
    <n v="693000"/>
    <n v="31.5"/>
    <n v="693"/>
    <s v="CLASE"/>
    <m/>
    <m/>
    <s v="X"/>
    <s v="TODOS (AS)"/>
    <s v="DOCENTE/ RESPONSABLE DE LABORATARIO "/>
  </r>
  <r>
    <x v="11"/>
    <x v="132"/>
    <x v="3"/>
    <s v="ELÉCTRICA"/>
    <s v="PROYECTOR BENQ"/>
    <n v="270"/>
    <s v="watts"/>
    <n v="1"/>
    <n v="5"/>
    <n v="1350"/>
    <n v="29700"/>
    <n v="1.35"/>
    <n v="29.7"/>
    <s v="CLASE"/>
    <m/>
    <m/>
    <s v="X"/>
    <s v="ALUMNADO Y PERSONAL DOCENTE"/>
    <s v="PERSONAL DOCENTE"/>
  </r>
  <r>
    <x v="11"/>
    <x v="132"/>
    <x v="2"/>
    <s v="ELÉCTRICA"/>
    <s v="MINI SPLIT TRANE "/>
    <n v="1920"/>
    <s v="watts"/>
    <n v="1"/>
    <n v="5"/>
    <n v="9600"/>
    <n v="211200"/>
    <n v="9.6"/>
    <n v="211.2"/>
    <s v="CLASE"/>
    <m/>
    <m/>
    <s v="X"/>
    <s v="TODOS (AS)"/>
    <s v="BRIGADAS"/>
  </r>
  <r>
    <x v="11"/>
    <x v="133"/>
    <x v="0"/>
    <s v="ELÉCTRICA"/>
    <s v="LAMPARA DE BARRA"/>
    <n v="32"/>
    <s v="watts"/>
    <n v="24"/>
    <n v="1"/>
    <n v="768"/>
    <n v="16896"/>
    <n v="0.76800000000000002"/>
    <n v="16.896000000000001"/>
    <s v="CLASE"/>
    <m/>
    <m/>
    <s v="X"/>
    <s v="TODOS (AS)"/>
    <s v="BRIGADAS"/>
  </r>
  <r>
    <x v="11"/>
    <x v="133"/>
    <x v="0"/>
    <s v="ELÉCTRICA"/>
    <s v="LAMPARA DE BARRA"/>
    <n v="18"/>
    <s v="watts"/>
    <n v="8"/>
    <n v="2"/>
    <n v="288"/>
    <n v="6336"/>
    <n v="0.28799999999999998"/>
    <n v="6.3360000000000003"/>
    <m/>
    <m/>
    <m/>
    <m/>
    <m/>
    <m/>
  </r>
  <r>
    <x v="11"/>
    <x v="133"/>
    <x v="2"/>
    <s v="ELÉCTRICA"/>
    <s v="MINI SPLIT TRANE "/>
    <n v="1920"/>
    <s v="watts"/>
    <n v="1"/>
    <n v="1"/>
    <n v="1920"/>
    <n v="42240"/>
    <n v="1.92"/>
    <n v="42.24"/>
    <s v="CLASE"/>
    <m/>
    <m/>
    <s v="X"/>
    <s v="TODOS (AS)"/>
    <s v="BRIGADAS"/>
  </r>
  <r>
    <x v="11"/>
    <x v="133"/>
    <x v="5"/>
    <s v="ELÉCTRICA"/>
    <s v="COMPUTADORA HP"/>
    <n v="180"/>
    <s v="watts"/>
    <n v="4"/>
    <n v="2"/>
    <n v="1440"/>
    <n v="31680"/>
    <n v="1.44"/>
    <n v="31.68"/>
    <s v="PRÁCTICAS/CLASE"/>
    <m/>
    <m/>
    <s v="X"/>
    <s v="TODOS (AS)"/>
    <s v="DOCENTE/ RESPONSABLE DE LABORATARIO "/>
  </r>
  <r>
    <x v="11"/>
    <x v="133"/>
    <x v="10"/>
    <s v="ELÉCTRICA"/>
    <s v="BRAZO ROBOTICO MOTOMAN"/>
    <n v="560"/>
    <s v="watts"/>
    <n v="1"/>
    <n v="2"/>
    <n v="1120"/>
    <n v="24640"/>
    <n v="1.1200000000000001"/>
    <n v="24.64"/>
    <s v="PRÁCTICAS/CLASE"/>
    <m/>
    <m/>
    <s v="X"/>
    <s v="ALUMNADO Y PERSONAL DOCENTE"/>
    <s v="PERSONAL DOCENTE/ RESPONSABLE DE LABORATORIO"/>
  </r>
  <r>
    <x v="11"/>
    <x v="134"/>
    <x v="0"/>
    <s v="ELÉCTRICA"/>
    <s v="LAMPARA DE BARRA"/>
    <n v="32"/>
    <s v="watts"/>
    <n v="32"/>
    <n v="5"/>
    <n v="5120"/>
    <n v="112640"/>
    <n v="5.12"/>
    <n v="112.64"/>
    <s v="CLASE"/>
    <m/>
    <m/>
    <s v="X"/>
    <s v="TODOS (AS)"/>
    <s v="PERSONAL"/>
  </r>
  <r>
    <x v="11"/>
    <x v="134"/>
    <x v="0"/>
    <s v="ELÉCTRICA"/>
    <s v="LAMPARA DE BARRA"/>
    <n v="18"/>
    <s v="watts"/>
    <n v="6"/>
    <n v="4"/>
    <n v="432"/>
    <n v="9504"/>
    <n v="0.432"/>
    <n v="9.5039999999999996"/>
    <m/>
    <m/>
    <m/>
    <m/>
    <m/>
    <m/>
  </r>
  <r>
    <x v="11"/>
    <x v="134"/>
    <x v="10"/>
    <s v="ELÉCTRICA"/>
    <s v="CABINAS ERGONOMICAS "/>
    <n v="4650.5"/>
    <s v="watts"/>
    <n v="1"/>
    <n v="1"/>
    <n v="4650.5"/>
    <n v="102311"/>
    <n v="4.6505000000000001"/>
    <n v="102.31100000000001"/>
    <s v="PRÁCTICAS/CLASE"/>
    <m/>
    <m/>
    <s v="X"/>
    <s v="ALUMNADO Y PERSONAL DOCENTE"/>
    <s v="PERSONAL DOCENTE/ RESPONSABLE DE LABORATORIO"/>
  </r>
  <r>
    <x v="11"/>
    <x v="134"/>
    <x v="10"/>
    <s v="ELÉCTRICA"/>
    <s v="TORNO SUPERTEC"/>
    <n v="3432"/>
    <s v="watts"/>
    <n v="1"/>
    <n v="2"/>
    <n v="6864"/>
    <n v="151008"/>
    <n v="6.8639999999999999"/>
    <n v="151.00800000000001"/>
    <s v="PRÁCTICAS/CLASE"/>
    <m/>
    <m/>
    <s v="X"/>
    <s v="ALUMNADO Y PERSONAL DOCENTE"/>
    <s v="PERSONAL DOCENTE/ RESPONSABLE DE LABORATORIO"/>
  </r>
  <r>
    <x v="11"/>
    <x v="134"/>
    <x v="10"/>
    <s v="ELÉCTRICA"/>
    <s v="TORNO BJ-16400"/>
    <n v="3432"/>
    <s v="watts"/>
    <n v="1"/>
    <n v="1"/>
    <n v="3432"/>
    <n v="75504"/>
    <n v="3.4319999999999999"/>
    <n v="75.504000000000005"/>
    <s v="PRÁCTICAS/CLASE"/>
    <m/>
    <m/>
    <s v="X"/>
    <s v="ALUMNADO Y PERSONAL DOCENTE"/>
    <s v="PERSONAL DOCENTE/ RESPONSABLE DE LABORATORIO"/>
  </r>
  <r>
    <x v="11"/>
    <x v="134"/>
    <x v="10"/>
    <s v="ELÉCTRICA"/>
    <s v="FRESADORA SHARP"/>
    <n v="5720"/>
    <s v="watts"/>
    <n v="1"/>
    <n v="1"/>
    <n v="5720"/>
    <n v="125840"/>
    <n v="5.72"/>
    <n v="125.84"/>
    <s v="PRÁCTICAS/CLASE"/>
    <m/>
    <m/>
    <s v="X"/>
    <s v="ALUMNADO Y PERSONAL DOCENTE"/>
    <s v="PERSONAL DOCENTE/ RESPONSABLE DE LABORATORIO"/>
  </r>
  <r>
    <x v="11"/>
    <x v="134"/>
    <x v="10"/>
    <s v="ELÉCTRICA"/>
    <s v="FRESADORA TITANIUM"/>
    <n v="5720"/>
    <s v="watts"/>
    <n v="1"/>
    <n v="3"/>
    <n v="17160"/>
    <n v="377520"/>
    <n v="17.16"/>
    <n v="377.52"/>
    <s v="PRÁCTICAS/CLASE"/>
    <m/>
    <m/>
    <s v="X"/>
    <s v="ALUMNADO Y PERSONAL DOCENTE"/>
    <s v="PERSONAL DOCENTE/ RESPONSABLE DE LABORATORIO"/>
  </r>
  <r>
    <x v="11"/>
    <x v="134"/>
    <x v="10"/>
    <s v="ELÉCTRICA"/>
    <s v="TALADRO DE COLUMNA REXON"/>
    <n v="110"/>
    <s v="watts"/>
    <n v="1"/>
    <n v="1"/>
    <n v="110"/>
    <n v="2420"/>
    <n v="0.11"/>
    <n v="2.42"/>
    <s v="PRÁCTICAS/CLASE"/>
    <m/>
    <m/>
    <s v="X"/>
    <s v="ALUMNADO Y PERSONAL DOCENTE"/>
    <s v="PERSONAL DOCENTE/ RESPONSABLE DE LABORATORIO"/>
  </r>
  <r>
    <x v="11"/>
    <x v="134"/>
    <x v="10"/>
    <s v="ELÉCTRICA"/>
    <s v="INYECTADORA DE PLASTICO"/>
    <n v="1200"/>
    <s v="watts"/>
    <n v="1"/>
    <n v="1"/>
    <n v="1200"/>
    <n v="26400"/>
    <n v="1.2"/>
    <n v="26.4"/>
    <s v="PRÁCTICAS/CLASE"/>
    <m/>
    <m/>
    <s v="X"/>
    <s v="ALUMNADO Y PERSONAL DOCENTE"/>
    <s v="PERSONAL DOCENTE/ RESPONSABLE DE LABORATORIO"/>
  </r>
  <r>
    <x v="11"/>
    <x v="134"/>
    <x v="10"/>
    <s v="ELÉCTRICA"/>
    <s v="SOLDADORA MILLER"/>
    <n v="4600"/>
    <s v="watts"/>
    <n v="1"/>
    <n v="2"/>
    <n v="9200"/>
    <n v="202400"/>
    <n v="9.1999999999999993"/>
    <n v="202.4"/>
    <s v="PRÁCTICAS/CLASE"/>
    <m/>
    <m/>
    <s v="X"/>
    <s v="ALUMNADO Y PERSONAL DOCENTE"/>
    <s v="PERSONAL DOCENTE/ RESPONSABLE DE LABORATORIO"/>
  </r>
  <r>
    <x v="11"/>
    <x v="134"/>
    <x v="10"/>
    <s v="ELÉCTRICA"/>
    <s v="SOLDADORA SUPER DELTA"/>
    <n v="27290"/>
    <s v="watts"/>
    <n v="1"/>
    <n v="3"/>
    <n v="81870"/>
    <n v="1801140"/>
    <n v="81.87"/>
    <n v="1801.14"/>
    <s v="PRÁCTICAS/CLASE"/>
    <m/>
    <m/>
    <s v="X"/>
    <s v="ALUMNADO Y PERSONAL DOCENTE"/>
    <s v="PERSONAL DOCENTE/ RESPONSABLE DE LABORATORIO"/>
  </r>
  <r>
    <x v="11"/>
    <x v="134"/>
    <x v="10"/>
    <s v="ELÉCTRICA"/>
    <s v="ESMERIL TRUPER"/>
    <n v="800"/>
    <s v="watts"/>
    <n v="1"/>
    <n v="1"/>
    <n v="800"/>
    <n v="17600"/>
    <n v="0.8"/>
    <n v="17.600000000000001"/>
    <s v="PRÁCTICAS/CLASE"/>
    <m/>
    <m/>
    <s v="X"/>
    <s v="ALUMNADO Y PERSONAL DOCENTE"/>
    <s v="PERSONAL DOCENTE/ RESPONSABLE DE LABORATORIO"/>
  </r>
  <r>
    <x v="11"/>
    <x v="134"/>
    <x v="10"/>
    <s v="ELÉCTRICA"/>
    <s v="SOLDADORA HIGH POWER"/>
    <n v="11000"/>
    <s v="watts"/>
    <n v="1"/>
    <n v="2"/>
    <n v="22000"/>
    <n v="484000"/>
    <n v="22"/>
    <n v="484"/>
    <s v="PRÁCTICAS/CLASE"/>
    <m/>
    <m/>
    <s v="X"/>
    <s v="ALUMNADO Y PERSONAL DOCENTE"/>
    <s v="PERSONAL DOCENTE/ RESPONSABLE DE LABORATORIO"/>
  </r>
  <r>
    <x v="11"/>
    <x v="135"/>
    <x v="0"/>
    <s v="ELÉCTRICA"/>
    <s v="LAMPARAS  FLUORESCENTES EN U"/>
    <n v="32"/>
    <s v="watts"/>
    <n v="4"/>
    <n v="1"/>
    <n v="128"/>
    <n v="2816"/>
    <n v="0.128"/>
    <n v="2.8159999999999998"/>
    <s v="CLASE"/>
    <m/>
    <m/>
    <s v="X"/>
    <s v="TODOS (AS)"/>
    <s v="BRIGADAS"/>
  </r>
  <r>
    <x v="11"/>
    <x v="135"/>
    <x v="10"/>
    <s v="ELÉCTRICA"/>
    <s v="CORTADORA DE DISCO DEWALT"/>
    <n v="2300"/>
    <s v="watts"/>
    <n v="1"/>
    <n v="2"/>
    <n v="4600"/>
    <n v="101200"/>
    <n v="4.5999999999999996"/>
    <n v="101.2"/>
    <s v="PRÁCTICAS/CLASE"/>
    <m/>
    <m/>
    <s v="X"/>
    <s v="ALUMNADO Y PERSONAL DOCENTE"/>
    <s v="PERSONAL DOCENTE/ RESPONSABLE DE LABORATORIO"/>
  </r>
  <r>
    <x v="11"/>
    <x v="135"/>
    <x v="10"/>
    <s v="ELÉCTRICA"/>
    <s v="COMPRESOR MIL MAWKEE"/>
    <n v="1500"/>
    <s v="watts"/>
    <n v="1"/>
    <n v="5"/>
    <n v="7500"/>
    <n v="165000"/>
    <n v="7.5"/>
    <n v="165"/>
    <s v="PRÁCTICAS/CLASE"/>
    <m/>
    <m/>
    <s v="X"/>
    <s v="ALUMNADO Y PERSONAL DOCENTE"/>
    <s v="PERSONAL DOCENTE/ RESPONSABLE DE LABORATORIO"/>
  </r>
  <r>
    <x v="11"/>
    <x v="136"/>
    <x v="0"/>
    <s v="ELÉCTRICA"/>
    <s v="LAMPARAS FLUORESCENTE EN U"/>
    <n v="32"/>
    <s v="watts"/>
    <n v="12"/>
    <n v="1"/>
    <n v="384"/>
    <n v="8448"/>
    <n v="0.38400000000000001"/>
    <n v="8.4480000000000004"/>
    <s v="CLASE"/>
    <m/>
    <m/>
    <s v="X"/>
    <s v="TODOS (AS)"/>
    <s v="BRIGADAS"/>
  </r>
  <r>
    <x v="11"/>
    <x v="136"/>
    <x v="1"/>
    <s v="ELÉCTRICA"/>
    <s v="SWITCH 3COM"/>
    <n v="200"/>
    <s v="watts"/>
    <n v="1"/>
    <n v="24"/>
    <n v="4800"/>
    <n v="105600"/>
    <n v="4.8"/>
    <n v="105.6"/>
    <s v="CLASE"/>
    <m/>
    <m/>
    <s v="X"/>
    <s v="TODOS (AS)"/>
    <s v="RESPONSABLE DEL CENTRO DE COMPUTO"/>
  </r>
  <r>
    <x v="11"/>
    <x v="137"/>
    <x v="0"/>
    <s v="ELÉCTRICA"/>
    <s v="LAMPARA DE BARRA"/>
    <n v="32"/>
    <s v="watts"/>
    <n v="16"/>
    <n v="1"/>
    <n v="512"/>
    <n v="11264"/>
    <n v="0.51200000000000001"/>
    <n v="11.263999999999999"/>
    <s v="CLASE"/>
    <m/>
    <m/>
    <s v="X"/>
    <s v="TODOS (AS)"/>
    <s v="BRIGADAS"/>
  </r>
  <r>
    <x v="11"/>
    <x v="137"/>
    <x v="10"/>
    <s v="ELÉCTRICA"/>
    <s v="COMPARADOR ÓPTICO MITUTOYO"/>
    <n v="150"/>
    <s v="watts"/>
    <n v="2"/>
    <n v="5"/>
    <n v="1500"/>
    <n v="33000"/>
    <n v="1.5"/>
    <n v="33"/>
    <s v="PRÁCTICAS/CLASE"/>
    <m/>
    <m/>
    <s v="X"/>
    <s v="ALUMNADO Y PERSONAL DOCENTE"/>
    <s v="PERSONAL DOCENTE/ RESPONSABLE DE LABORATORIO"/>
  </r>
  <r>
    <x v="11"/>
    <x v="138"/>
    <x v="0"/>
    <s v="ELÉCTRICA"/>
    <s v="LAMPARAS  FLUORESCENTES EN U"/>
    <n v="32"/>
    <s v="watts"/>
    <n v="56"/>
    <n v="4"/>
    <n v="7168"/>
    <n v="157696"/>
    <n v="7.1680000000000001"/>
    <n v="157.696"/>
    <s v="REUNIONES"/>
    <m/>
    <m/>
    <s v="X"/>
    <s v="TODOS (AS)"/>
    <s v="BRIGADAS"/>
  </r>
  <r>
    <x v="11"/>
    <x v="138"/>
    <x v="0"/>
    <s v="ELÉCTRICA"/>
    <s v="FOCOS LUZ LED"/>
    <n v="6"/>
    <s v="watts"/>
    <n v="34"/>
    <n v="4"/>
    <n v="816"/>
    <n v="17952"/>
    <n v="0.81599999999999995"/>
    <n v="17.952000000000002"/>
    <s v="REUNIONES"/>
    <m/>
    <s v="X"/>
    <m/>
    <s v="TODOS (AS)"/>
    <s v="BRIGADAS"/>
  </r>
  <r>
    <x v="11"/>
    <x v="138"/>
    <x v="2"/>
    <s v="ELÉCTRICA"/>
    <s v="MINI SPLIT TRANE "/>
    <n v="889"/>
    <s v="watts"/>
    <n v="4"/>
    <n v="4"/>
    <n v="14224"/>
    <n v="312928"/>
    <n v="14.224"/>
    <n v="312.928"/>
    <s v="REUNIONES"/>
    <m/>
    <m/>
    <s v="X"/>
    <s v="TODOS (AS)"/>
    <s v="BRIGADAS"/>
  </r>
  <r>
    <x v="11"/>
    <x v="138"/>
    <x v="1"/>
    <s v="ELÉCTRICA"/>
    <s v="PROYECTOR BENQ"/>
    <n v="270"/>
    <s v="watts"/>
    <n v="2"/>
    <n v="4"/>
    <n v="2160"/>
    <n v="47520"/>
    <n v="2.16"/>
    <n v="47.52"/>
    <s v="REUNIONES"/>
    <m/>
    <m/>
    <s v="X"/>
    <s v="TODOS (AS)"/>
    <s v="RESPONSABLE DE MEDIOS AUDIOVISUALES"/>
  </r>
  <r>
    <x v="11"/>
    <x v="138"/>
    <x v="1"/>
    <s v="ELÉCTRICA"/>
    <s v="BOCINAS "/>
    <n v="180"/>
    <s v="watts"/>
    <n v="4"/>
    <n v="4"/>
    <n v="2880"/>
    <n v="63360"/>
    <n v="2.88"/>
    <n v="63.36"/>
    <s v="REUNIONES"/>
    <m/>
    <m/>
    <s v="X"/>
    <s v="TODOS (AS)"/>
    <s v="RESPONSABLE DE MEDIOS AUDIOVISUALES"/>
  </r>
  <r>
    <x v="11"/>
    <x v="139"/>
    <x v="0"/>
    <s v="ELÉCTRICA"/>
    <s v="LAMPARAS  FLUORESCENTES EN U"/>
    <n v="32"/>
    <s v="watts"/>
    <n v="6"/>
    <n v="4"/>
    <n v="768"/>
    <n v="16896"/>
    <n v="0.76800000000000002"/>
    <n v="16.896000000000001"/>
    <s v="CONTROL DE SONIDO"/>
    <m/>
    <m/>
    <s v="X"/>
    <s v="PERSONAL"/>
    <s v="BRIGADAS"/>
  </r>
  <r>
    <x v="11"/>
    <x v="139"/>
    <x v="5"/>
    <s v="ELÉCTRICA"/>
    <s v="COMPUTADORA "/>
    <n v="180"/>
    <s v="watts"/>
    <n v="1"/>
    <n v="4"/>
    <n v="720"/>
    <n v="15840"/>
    <n v="0.72"/>
    <n v="15.84"/>
    <s v="CONTROL DE SONIDO"/>
    <m/>
    <m/>
    <s v="X"/>
    <s v="TODOS (AS)"/>
    <s v="RESPONSABLE MEDIOS AUDIOVISULAES"/>
  </r>
  <r>
    <x v="11"/>
    <x v="140"/>
    <x v="0"/>
    <s v="ELÉCTRICA"/>
    <s v="LAMPARAS  FLUORESCENTES EN U"/>
    <n v="32"/>
    <s v="watts"/>
    <n v="6"/>
    <n v="2"/>
    <n v="384"/>
    <n v="8448"/>
    <n v="0.38400000000000001"/>
    <n v="8.4480000000000004"/>
    <s v="ALMACENAJE"/>
    <m/>
    <m/>
    <s v="X"/>
    <s v="PERSONAL"/>
    <s v="BRIGADAS"/>
  </r>
  <r>
    <x v="11"/>
    <x v="141"/>
    <x v="0"/>
    <s v="ELÉCTRICA"/>
    <s v="LAMPARAS  FLUORESCENTES EN U"/>
    <n v="32"/>
    <s v="watts"/>
    <n v="2"/>
    <n v="12"/>
    <n v="768"/>
    <n v="16896"/>
    <n v="0.76800000000000002"/>
    <n v="16.896000000000001"/>
    <s v="ADMINISTRATIVA"/>
    <m/>
    <m/>
    <s v="X"/>
    <s v="PERSONAL"/>
    <s v="BRIGADAS"/>
  </r>
  <r>
    <x v="11"/>
    <x v="141"/>
    <x v="0"/>
    <s v="ELÉCTRICA"/>
    <s v="LAMPARA DE BARRA"/>
    <n v="32"/>
    <s v="watts"/>
    <n v="2"/>
    <n v="2"/>
    <n v="128"/>
    <n v="2816"/>
    <n v="0.128"/>
    <n v="2.8159999999999998"/>
    <m/>
    <m/>
    <m/>
    <m/>
    <m/>
    <m/>
  </r>
  <r>
    <x v="11"/>
    <x v="141"/>
    <x v="5"/>
    <s v="ELÉCTRICA"/>
    <s v="COMPUTADORA HP"/>
    <n v="180"/>
    <s v="watts"/>
    <n v="1"/>
    <n v="12"/>
    <n v="2160"/>
    <n v="47520"/>
    <n v="2.16"/>
    <n v="47.52"/>
    <s v="ADMINISTRATIVA"/>
    <m/>
    <m/>
    <s v="X"/>
    <s v="PERSONAL ADMINISTRATIVO"/>
    <s v="RESPONSABLE DE LABORATORIO "/>
  </r>
  <r>
    <x v="11"/>
    <x v="141"/>
    <x v="3"/>
    <s v="ELÉCTRICA"/>
    <s v="REGULADOR"/>
    <n v="750"/>
    <s v="watts"/>
    <n v="1"/>
    <n v="24"/>
    <n v="18000"/>
    <n v="396000"/>
    <n v="18"/>
    <n v="396"/>
    <s v="ADMINISTRATIVA"/>
    <m/>
    <m/>
    <s v="X"/>
    <s v="PERSONAL ADMINISTRATIVO"/>
    <s v="JEFE DE DEPARTAMENTO"/>
  </r>
  <r>
    <x v="11"/>
    <x v="142"/>
    <x v="0"/>
    <s v="ELÉCTRICA"/>
    <s v="LAMPARAS  FLUORESCENTES EN U"/>
    <n v="32"/>
    <s v="watts"/>
    <n v="4"/>
    <n v="8"/>
    <n v="1024"/>
    <n v="22528"/>
    <n v="1.024"/>
    <n v="22.527999999999999"/>
    <s v="DOCENTE"/>
    <m/>
    <m/>
    <s v="X"/>
    <s v="PERSONAL"/>
    <s v="BRIGADAS"/>
  </r>
  <r>
    <x v="11"/>
    <x v="143"/>
    <x v="0"/>
    <s v="ELÉCTRICA"/>
    <s v="LAMPARAS  FLUORESCENTES EN U"/>
    <n v="32"/>
    <s v="watts"/>
    <n v="8"/>
    <n v="1"/>
    <n v="256"/>
    <n v="5632"/>
    <n v="0.25600000000000001"/>
    <n v="5.6319999999999997"/>
    <s v="ALMACENAJE"/>
    <m/>
    <m/>
    <s v="X"/>
    <s v="PERSONAL"/>
    <s v="BRIGADAS"/>
  </r>
  <r>
    <x v="11"/>
    <x v="144"/>
    <x v="5"/>
    <s v="ELÉCTRICA"/>
    <s v="COMPUTADORA HP"/>
    <n v="180"/>
    <s v="watts"/>
    <n v="7"/>
    <n v="12"/>
    <n v="15120"/>
    <n v="332640"/>
    <n v="15.12"/>
    <n v="332.64"/>
    <s v="DOCENTE"/>
    <m/>
    <m/>
    <s v="X"/>
    <s v="PERSONAL DOCENTE"/>
    <s v="BRIGADAS"/>
  </r>
  <r>
    <x v="11"/>
    <x v="144"/>
    <x v="0"/>
    <s v="ELÉCTRICA"/>
    <s v="LAMPARAS  FLUORESCENTES EN U"/>
    <n v="32"/>
    <s v="watts"/>
    <n v="12"/>
    <n v="12"/>
    <n v="4608"/>
    <n v="101376"/>
    <n v="4.6079999999999997"/>
    <n v="101.376"/>
    <s v="DOCENTE"/>
    <m/>
    <m/>
    <s v="X"/>
    <s v="PERSONAL"/>
    <s v="BRIGADAS"/>
  </r>
  <r>
    <x v="11"/>
    <x v="145"/>
    <x v="0"/>
    <s v="ELÉCTRICA"/>
    <s v="LAMPARAS DE BARRA"/>
    <n v="32"/>
    <s v="watts"/>
    <n v="10"/>
    <n v="2"/>
    <n v="640"/>
    <n v="14080"/>
    <n v="0.64"/>
    <n v="14.08"/>
    <m/>
    <m/>
    <m/>
    <m/>
    <m/>
    <m/>
  </r>
  <r>
    <x v="11"/>
    <x v="145"/>
    <x v="0"/>
    <s v="ELÉCTRICA"/>
    <s v="LAMPARAS  FLUORESCENTES EN U"/>
    <n v="32"/>
    <s v="watts"/>
    <n v="4"/>
    <n v="4"/>
    <n v="512"/>
    <n v="11264"/>
    <n v="0.51200000000000001"/>
    <n v="11.263999999999999"/>
    <s v="ACCESO"/>
    <m/>
    <m/>
    <s v="X"/>
    <s v="TODOS (AS)"/>
    <s v="BRIGADAS"/>
  </r>
  <r>
    <x v="11"/>
    <x v="145"/>
    <x v="2"/>
    <s v="ELÉCTRICA"/>
    <s v="AIRE ACONDICIONADO EXPRIME"/>
    <n v="2000"/>
    <s v="watts"/>
    <n v="2"/>
    <n v="4"/>
    <n v="16000"/>
    <n v="352000"/>
    <n v="16"/>
    <n v="352"/>
    <m/>
    <m/>
    <m/>
    <m/>
    <m/>
    <m/>
  </r>
  <r>
    <x v="12"/>
    <x v="146"/>
    <x v="0"/>
    <s v="ELÉCTRICA"/>
    <s v="LAMPARAS  FLUORESCENTES EN BARRA"/>
    <n v="17"/>
    <s v="watts"/>
    <n v="9"/>
    <n v="6"/>
    <n v="918"/>
    <n v="20196"/>
    <n v="0.91800000000000004"/>
    <n v="20.196000000000002"/>
    <s v="ACCESO"/>
    <m/>
    <m/>
    <s v="X"/>
    <s v="TODOS (AS)"/>
    <s v="RESPONSABLE DE LABORATORIO DE BIOQUÍMICA"/>
  </r>
  <r>
    <x v="12"/>
    <x v="147"/>
    <x v="2"/>
    <s v="ELÉCTRICA"/>
    <s v="MINI SPLIT MCQUAY INVERTER"/>
    <n v="1800"/>
    <s v="watts"/>
    <n v="3"/>
    <n v="3"/>
    <n v="16200"/>
    <n v="356400"/>
    <n v="16.2"/>
    <n v="356.4"/>
    <s v="ACCESO"/>
    <m/>
    <m/>
    <s v="X"/>
    <s v="TODOS (AS)"/>
    <s v="RESPONSABLE DE LABORATORIO DE BIOQUÍMICA"/>
  </r>
  <r>
    <x v="12"/>
    <x v="147"/>
    <x v="0"/>
    <s v="ELÉCTRICA"/>
    <s v="LAMPARAS  FLUORESCENTES EN BARRA"/>
    <n v="17"/>
    <s v="watts"/>
    <n v="21"/>
    <n v="6"/>
    <n v="2142"/>
    <n v="47124"/>
    <n v="2.1419999999999999"/>
    <n v="47.124000000000002"/>
    <s v="ACCESO"/>
    <m/>
    <m/>
    <s v="X"/>
    <s v="TODOS (AS)"/>
    <s v="RESPONSABLE DE LABORATORIO DE BIOQUÍMICA"/>
  </r>
  <r>
    <x v="12"/>
    <x v="148"/>
    <x v="0"/>
    <s v="ELÉCTRICA"/>
    <s v="LAMPARAS  FLUORESCENTES EN BARRA"/>
    <n v="17"/>
    <s v="watts"/>
    <n v="6"/>
    <n v="8"/>
    <n v="816"/>
    <n v="17952"/>
    <n v="0.81599999999999995"/>
    <n v="17.952000000000002"/>
    <s v="DOCENTE"/>
    <m/>
    <m/>
    <s v="X"/>
    <s v="PERSONAL"/>
    <s v="RESPONSABLE DE LABORATORIO DE BIOQUÍMICA"/>
  </r>
  <r>
    <x v="12"/>
    <x v="148"/>
    <x v="3"/>
    <s v="ELECTRICA"/>
    <s v="IMPRESORA EPSON "/>
    <n v="11"/>
    <s v="watts"/>
    <n v="1"/>
    <n v="8"/>
    <n v="88"/>
    <n v="1936"/>
    <n v="8.7999999999999995E-2"/>
    <n v="1.9359999999999999"/>
    <m/>
    <m/>
    <m/>
    <m/>
    <m/>
    <m/>
  </r>
  <r>
    <x v="12"/>
    <x v="148"/>
    <x v="3"/>
    <s v="ELECTRICA"/>
    <s v="REGULADOR COMPLET"/>
    <n v="750"/>
    <s v="watts"/>
    <n v="1"/>
    <n v="24"/>
    <n v="18000"/>
    <n v="396000"/>
    <n v="18"/>
    <n v="396"/>
    <m/>
    <m/>
    <m/>
    <m/>
    <m/>
    <m/>
  </r>
  <r>
    <x v="12"/>
    <x v="148"/>
    <x v="2"/>
    <s v="ELÉCTRICA"/>
    <s v="MINI SPLIT INVERTER"/>
    <n v="3800"/>
    <s v="watts"/>
    <n v="1"/>
    <n v="8"/>
    <n v="30400"/>
    <n v="668800"/>
    <n v="30.4"/>
    <n v="668.8"/>
    <s v="DOCENTE"/>
    <m/>
    <m/>
    <s v="X"/>
    <s v="PERSONAL"/>
    <s v="BRIGADAS"/>
  </r>
  <r>
    <x v="12"/>
    <x v="148"/>
    <x v="5"/>
    <s v="ELÉCTRICA"/>
    <s v="COMPUTADORA APPLE"/>
    <n v="180"/>
    <s v="watts"/>
    <n v="1"/>
    <n v="8"/>
    <n v="1440"/>
    <n v="31680"/>
    <n v="1.44"/>
    <n v="31.68"/>
    <s v="ADMINISTRATIVA"/>
    <m/>
    <m/>
    <s v="X"/>
    <s v="PERSONAL ADMINISTRATIVO"/>
    <s v="PERSONAL ADMINISTRATIVO"/>
  </r>
  <r>
    <x v="12"/>
    <x v="149"/>
    <x v="0"/>
    <s v="ELÉCTRICA"/>
    <s v="LAMPARAS  FLUORESCENTES EN BARRA"/>
    <n v="17"/>
    <s v="watts"/>
    <n v="36"/>
    <n v="6"/>
    <n v="3672"/>
    <n v="80784"/>
    <n v="3.6720000000000002"/>
    <n v="80.784000000000006"/>
    <s v="CLASE"/>
    <m/>
    <m/>
    <s v="X"/>
    <s v="TODOS (AS)"/>
    <s v="RESPONSABLE DE LABORATORIO DE BIOQUÍMICA"/>
  </r>
  <r>
    <x v="12"/>
    <x v="0"/>
    <x v="2"/>
    <s v="ELÉCTRICA"/>
    <s v="MINI SPLIT MCQUAY "/>
    <n v="3800"/>
    <s v="watts"/>
    <n v="1"/>
    <n v="6"/>
    <n v="22800"/>
    <n v="501600"/>
    <n v="22.8"/>
    <n v="501.6"/>
    <s v="CLASE"/>
    <m/>
    <m/>
    <s v="X"/>
    <s v="ALUMNADO Y PERSONAL DOCENTE"/>
    <s v="DOCENTE"/>
  </r>
  <r>
    <x v="12"/>
    <x v="0"/>
    <x v="10"/>
    <s v="ELÉCTRICA"/>
    <s v="ULTRA CONGELADOR CRYOCUBE FREEZERS"/>
    <n v="1890"/>
    <s v="watts"/>
    <n v="1"/>
    <n v="1"/>
    <n v="1890"/>
    <n v="41580"/>
    <n v="1.89"/>
    <n v="41.58"/>
    <s v="PRÁCTICAS/CLASE"/>
    <m/>
    <m/>
    <s v="X"/>
    <s v="ALUMNADO Y PERSONAL DOCENTE"/>
    <s v="PERSONAL DOCENTE/ RESPONSABLE DE LABORATORIO"/>
  </r>
  <r>
    <x v="12"/>
    <x v="150"/>
    <x v="0"/>
    <s v="ELÉCTRICA"/>
    <s v="LAMPARAS  FLUORESCENTES EN BARRA"/>
    <n v="17"/>
    <s v="watts"/>
    <n v="12"/>
    <n v="4"/>
    <n v="816"/>
    <n v="17952"/>
    <n v="0.81599999999999995"/>
    <n v="17.952000000000002"/>
    <s v="ACCESO"/>
    <m/>
    <m/>
    <s v="X"/>
    <s v="TODOS (AS)"/>
    <s v="RESPONSABLE DE LABORATORIO DE BIOQUÍMICA"/>
  </r>
  <r>
    <x v="12"/>
    <x v="150"/>
    <x v="2"/>
    <s v="ELÉCTRICA"/>
    <s v="MINI SPLIT MCQUAY"/>
    <n v="3800"/>
    <s v="watts"/>
    <n v="1"/>
    <n v="1"/>
    <n v="3800"/>
    <n v="83600"/>
    <n v="3.8"/>
    <n v="83.6"/>
    <s v="ACCESO"/>
    <m/>
    <m/>
    <s v="X"/>
    <s v="TODOS (AS)"/>
    <s v="BRIGADAS"/>
  </r>
  <r>
    <x v="12"/>
    <x v="151"/>
    <x v="0"/>
    <s v="ELÉCTRICA"/>
    <s v="LAMPARAS  FLUORESCENTES EN BARRA"/>
    <n v="17"/>
    <s v="watts"/>
    <n v="6"/>
    <n v="1"/>
    <n v="102"/>
    <n v="2244"/>
    <n v="0.10199999999999999"/>
    <n v="2.2440000000000002"/>
    <m/>
    <m/>
    <m/>
    <m/>
    <s v="TODOS (AS)"/>
    <s v="RESPONSABLE DE LABORATORIO DE BIOQUÍMICA"/>
  </r>
  <r>
    <x v="12"/>
    <x v="151"/>
    <x v="2"/>
    <s v="ELÉCTRICA"/>
    <s v="MINI SPLIT MARCA DAIKIN MODELO FTXS12EL2016-3"/>
    <n v="3800"/>
    <s v="watts"/>
    <n v="1"/>
    <n v="2"/>
    <n v="7600"/>
    <n v="167200"/>
    <n v="7.6"/>
    <n v="167.2"/>
    <s v="CLASE"/>
    <m/>
    <m/>
    <s v="X"/>
    <s v="ALUMNADO Y PERSONAL DOCENTE"/>
    <m/>
  </r>
  <r>
    <x v="12"/>
    <x v="152"/>
    <x v="0"/>
    <s v="ELÉCTRICA"/>
    <s v="LAMPARAS  FLUORESCENTES EN BARRAS"/>
    <n v="17"/>
    <s v="watts"/>
    <n v="20"/>
    <n v="2"/>
    <n v="680"/>
    <n v="14960"/>
    <n v="0.68"/>
    <n v="14.96"/>
    <m/>
    <m/>
    <m/>
    <m/>
    <s v="TODOS (AS)"/>
    <s v="RESPONSABLE DE LABORATORIO DE BIOQUÍMICA"/>
  </r>
  <r>
    <x v="12"/>
    <x v="152"/>
    <x v="2"/>
    <s v="ELÉCTRICA"/>
    <s v="MINI SPLIT MCQUAY "/>
    <n v="3800"/>
    <s v="watts"/>
    <n v="1"/>
    <n v="1"/>
    <n v="3800"/>
    <n v="83600"/>
    <n v="3.8"/>
    <n v="83.6"/>
    <s v="CLASE"/>
    <m/>
    <m/>
    <s v="X"/>
    <s v="ALUMNADO Y PERSONAL DOCENTE"/>
    <s v="BRIGADAS"/>
  </r>
  <r>
    <x v="12"/>
    <x v="152"/>
    <x v="10"/>
    <s v="ELÉCTRICA"/>
    <s v="UNIDAD DE DESTILACIÓN"/>
    <n v="2200"/>
    <s v="watts"/>
    <n v="1"/>
    <n v="1"/>
    <n v="2200"/>
    <n v="48400"/>
    <n v="2.2000000000000002"/>
    <n v="48.4"/>
    <s v="PRÁCTICAS/CLASE"/>
    <m/>
    <m/>
    <s v="X"/>
    <s v="ALUMNADO Y PERSONAL DOCENTE"/>
    <s v="PERSONAL DOCENTE/ RESPONSABLE DE LABORATORIO"/>
  </r>
  <r>
    <x v="12"/>
    <x v="152"/>
    <x v="10"/>
    <s v="ELÉCTRICA"/>
    <s v="DIGESTOR SpeedDigester K-425"/>
    <n v="1200"/>
    <s v="watts"/>
    <n v="1"/>
    <n v="1"/>
    <n v="1200"/>
    <n v="26400"/>
    <n v="1.2"/>
    <n v="26.4"/>
    <s v="PRÁCTICAS/CLASE"/>
    <m/>
    <m/>
    <s v="X"/>
    <s v="ALUMNADO Y PERSONAL DOCENTE"/>
    <s v="PERSONAL DOCENTE/ RESPONSABLE DE LABORATORIO"/>
  </r>
  <r>
    <x v="12"/>
    <x v="152"/>
    <x v="10"/>
    <s v="ELÉCTRICA"/>
    <s v="SCRUBBER K-415"/>
    <n v="140"/>
    <s v="watts"/>
    <n v="1"/>
    <n v="1"/>
    <n v="140"/>
    <n v="3080"/>
    <n v="0.14000000000000001"/>
    <n v="3.08"/>
    <s v="PRÁCTICAS/CLASE"/>
    <m/>
    <m/>
    <s v="X"/>
    <s v="ALUMNADO Y PERSONAL DOCENTE"/>
    <s v="PERSONAL DOCENTE/ RESPONSABLE DE LABORATORIO"/>
  </r>
  <r>
    <x v="12"/>
    <x v="153"/>
    <x v="0"/>
    <s v="ELÉCTRICA"/>
    <s v="LAMPARAS  FLUORESCENTES EN U"/>
    <n v="17"/>
    <s v="watts"/>
    <n v="2"/>
    <n v="6"/>
    <n v="204"/>
    <n v="4488"/>
    <n v="0.20399999999999999"/>
    <n v="4.4880000000000004"/>
    <m/>
    <m/>
    <m/>
    <m/>
    <s v="PERSONAL ADMINISTRRATIVO"/>
    <s v="RESPONSABLE DE LABORATORIO DE BIOQUÍMICA"/>
  </r>
  <r>
    <x v="12"/>
    <x v="153"/>
    <x v="2"/>
    <s v="ELÉCTRICA"/>
    <s v="AIRE ACONDICIONADO (DAIKIN)"/>
    <n v="3800"/>
    <s v="watts"/>
    <n v="1"/>
    <n v="6"/>
    <n v="22800"/>
    <n v="501600"/>
    <n v="22.8"/>
    <n v="501.6"/>
    <s v="ADMINISTRATIVA"/>
    <m/>
    <m/>
    <s v="X"/>
    <s v="PERSONAL ADMINISTRATIVO"/>
    <s v="JEFA DE DEPARTAMENTO"/>
  </r>
  <r>
    <x v="12"/>
    <x v="153"/>
    <x v="10"/>
    <s v="ELÉCTRICA"/>
    <s v="BALANZA ANALÍTICA NIMBUS "/>
    <n v="14.94"/>
    <s v="watts"/>
    <n v="1"/>
    <n v="2"/>
    <n v="29.88"/>
    <n v="657.36"/>
    <n v="2.988E-2"/>
    <n v="0.65736000000000006"/>
    <m/>
    <m/>
    <m/>
    <m/>
    <m/>
    <m/>
  </r>
  <r>
    <x v="12"/>
    <x v="153"/>
    <x v="5"/>
    <s v="ELÉCTRICA"/>
    <s v="COMPUTADORAS HP LV1911"/>
    <n v="180"/>
    <s v="watts"/>
    <n v="1"/>
    <n v="6"/>
    <n v="1080"/>
    <n v="23760"/>
    <n v="1.08"/>
    <n v="23.76"/>
    <s v="ADMINISTRATIVA"/>
    <m/>
    <m/>
    <s v="X"/>
    <s v="PERSONAL ADMINISTRATIVO"/>
    <s v="JEFA DE DEPARTAMENTO"/>
  </r>
  <r>
    <x v="12"/>
    <x v="154"/>
    <x v="0"/>
    <s v="ELÉCTRICA"/>
    <s v="LAMPARAS  FLUORESCENTES EN U"/>
    <n v="17"/>
    <s v="watts"/>
    <n v="22"/>
    <n v="30"/>
    <n v="11220"/>
    <n v="246840"/>
    <n v="11.22"/>
    <n v="246.84"/>
    <m/>
    <m/>
    <m/>
    <m/>
    <s v="TODOS (AS)"/>
    <s v="RESPONSABLE DE LABORATORIO DE BIOQUÍMICA"/>
  </r>
  <r>
    <x v="12"/>
    <x v="154"/>
    <x v="2"/>
    <s v="ELÉCTRICA"/>
    <s v="MINI SPLIT MCQUAY "/>
    <n v="3800"/>
    <s v="watts"/>
    <n v="2"/>
    <n v="2"/>
    <n v="15200"/>
    <n v="334400"/>
    <n v="15.2"/>
    <n v="334.4"/>
    <s v="CLASE"/>
    <m/>
    <m/>
    <s v="X"/>
    <s v="ALUMNADO Y PERSONAL DOCENTE"/>
    <s v="DOCENTE"/>
  </r>
  <r>
    <x v="12"/>
    <x v="154"/>
    <x v="10"/>
    <s v="ELÉCTRICA"/>
    <s v="CAMAPANA DE FLUJO LAMINAR "/>
    <n v="600"/>
    <s v="watts"/>
    <n v="1"/>
    <n v="1"/>
    <n v="600"/>
    <n v="13200"/>
    <n v="0.6"/>
    <n v="13.2"/>
    <s v="PRÁCTICAS/CLASE"/>
    <m/>
    <m/>
    <s v="X"/>
    <s v="ALUMNADO Y PERSONAL DOCENTE"/>
    <s v="PERSONAL DOCENTE/ RESPONSABLE DE LABORATORIO"/>
  </r>
  <r>
    <x v="12"/>
    <x v="154"/>
    <x v="10"/>
    <s v="ELÉCTRICA"/>
    <s v="REFRIGERADOR (CEPARIO)"/>
    <n v="540"/>
    <s v="watts"/>
    <n v="1"/>
    <n v="24"/>
    <n v="12960"/>
    <n v="285120"/>
    <n v="12.96"/>
    <n v="285.12"/>
    <s v="PRÁCTICAS/CLASE"/>
    <m/>
    <m/>
    <s v="X"/>
    <s v="ALUMNADO Y PERSONAL DOCENTE"/>
    <s v="PERSONAL DOCENTE/ RESPONSABLE DE LABORATORIO"/>
  </r>
  <r>
    <x v="12"/>
    <x v="154"/>
    <x v="10"/>
    <s v="ELÉCTRICA"/>
    <s v="MICROSCOPIO (IROSCOPE)"/>
    <n v="30"/>
    <s v="watts"/>
    <n v="1"/>
    <n v="2"/>
    <n v="60"/>
    <n v="1320"/>
    <n v="0.06"/>
    <n v="1.32"/>
    <s v="PRÁCTICAS/CLASE"/>
    <m/>
    <m/>
    <s v="X"/>
    <s v="ALUMNADO Y PERSONAL DOCENTE"/>
    <s v="PERSONAL DOCENTE/ RESPONSABLE DE LABORATORIO"/>
  </r>
  <r>
    <x v="12"/>
    <x v="154"/>
    <x v="10"/>
    <s v="ELÉCTRICA"/>
    <s v="MICROSPOCIO"/>
    <n v="20"/>
    <s v="watts"/>
    <n v="1"/>
    <n v="4"/>
    <n v="80"/>
    <n v="1760"/>
    <n v="0.08"/>
    <n v="1.76"/>
    <s v="PRÁCTICAS/CLASE"/>
    <m/>
    <m/>
    <s v="X"/>
    <s v="ALUMNADO Y PERSONAL DOCENTE"/>
    <s v="PERSONAL DOCENTE/ RESPONSABLE DE LABORATORIO"/>
  </r>
  <r>
    <x v="12"/>
    <x v="154"/>
    <x v="10"/>
    <s v="ELÉCTRICA"/>
    <s v="MICROCENTRÍFUGA (THERMO FISHER SCIENTIFIC)"/>
    <n v="380"/>
    <s v="watts"/>
    <n v="1"/>
    <n v="1"/>
    <n v="380"/>
    <n v="8360"/>
    <n v="0.38"/>
    <n v="8.36"/>
    <s v="PRÁCTICAS/CLASE"/>
    <m/>
    <m/>
    <s v="X"/>
    <s v="ALUMNADO Y PERSONAL DOCENTE"/>
    <s v="PERSONAL DOCENTE/ RESPONSABLE DE LABORATORIO"/>
  </r>
  <r>
    <x v="12"/>
    <x v="154"/>
    <x v="10"/>
    <s v="ELÉCTRICA"/>
    <s v="FOTODOCUMENTADOR (LABNET)"/>
    <n v="60"/>
    <s v="watts"/>
    <n v="1"/>
    <n v="1"/>
    <n v="60"/>
    <n v="1320"/>
    <n v="0.06"/>
    <n v="1.32"/>
    <s v="PRÁCTICAS/CLASE"/>
    <m/>
    <m/>
    <s v="X"/>
    <s v="ALUMNADO Y PERSONAL DOCENTE"/>
    <s v="PERSONAL DOCENTE/ RESPONSABLE DE LABORATORIO"/>
  </r>
  <r>
    <x v="12"/>
    <x v="154"/>
    <x v="10"/>
    <s v="ELÉCTRICA"/>
    <s v="MICROSCOPIO "/>
    <n v="20"/>
    <s v="watts"/>
    <n v="2"/>
    <n v="2"/>
    <n v="80"/>
    <n v="1760"/>
    <n v="0.08"/>
    <n v="1.76"/>
    <s v="PRÁCTICAS/CLASE"/>
    <m/>
    <m/>
    <s v="X"/>
    <s v="ALUMNADO Y PERSONAL DOCENTE"/>
    <s v="PERSONAL DOCENTE/ RESPONSABLE DE LABORATORIO"/>
  </r>
  <r>
    <x v="12"/>
    <x v="154"/>
    <x v="10"/>
    <s v="ELÉCTRICA"/>
    <s v="TERMOCICLADOR (SELECT BIO PRODUCTS)"/>
    <n v="750"/>
    <s v="watts"/>
    <n v="1"/>
    <n v="2"/>
    <n v="1500"/>
    <n v="33000"/>
    <n v="1.5"/>
    <n v="33"/>
    <s v="PRÁCTICAS/CLASE"/>
    <m/>
    <m/>
    <s v="X"/>
    <s v="ALUMNADO Y PERSONAL DOCENTE"/>
    <s v="PERSONAL DOCENTE/ RESPONSABLE DE LABORATORIO"/>
  </r>
  <r>
    <x v="12"/>
    <x v="154"/>
    <x v="10"/>
    <s v="ELÉCTRICA"/>
    <s v="ROTA VAPOR (LABTECH)"/>
    <n v="100"/>
    <s v="watts"/>
    <n v="1"/>
    <n v="2"/>
    <n v="200"/>
    <n v="4400"/>
    <n v="0.2"/>
    <n v="4.4000000000000004"/>
    <s v="PRÁCTICAS/CLASE"/>
    <m/>
    <m/>
    <s v="X"/>
    <s v="ALUMNADO Y PERSONAL DOCENTE"/>
    <s v="PERSONAL DOCENTE/ RESPONSABLE DE LABORATORIO"/>
  </r>
  <r>
    <x v="12"/>
    <x v="154"/>
    <x v="10"/>
    <s v="ELÉCTRICA"/>
    <s v="CONTADOR DE COLONIAS (FELISA)"/>
    <n v="26.5"/>
    <s v="watts"/>
    <n v="2"/>
    <n v="1"/>
    <n v="53"/>
    <n v="1166"/>
    <n v="5.2999999999999999E-2"/>
    <n v="1.1659999999999999"/>
    <s v="PRÁCTICAS/CLASE"/>
    <m/>
    <m/>
    <s v="X"/>
    <s v="ALUMNADO Y PERSONAL DOCENTE"/>
    <s v="PERSONAL DOCENTE/ RESPONSABLE DE LABORATORIO"/>
  </r>
  <r>
    <x v="12"/>
    <x v="154"/>
    <x v="4"/>
    <s v="ELÉCTRICA"/>
    <s v="REFRIGERADOR B (LG)"/>
    <n v="140"/>
    <s v="watts"/>
    <n v="1"/>
    <n v="24"/>
    <n v="3360"/>
    <n v="73920"/>
    <n v="3.36"/>
    <n v="73.92"/>
    <s v="PRÁCTICAS/CLASE"/>
    <m/>
    <m/>
    <s v="X"/>
    <s v="ALUMNADO Y PERSONAL DOCENTE"/>
    <s v="PERSONAL DOCENTE/ RESPONSABLE DE LABORATORIO"/>
  </r>
  <r>
    <x v="12"/>
    <x v="154"/>
    <x v="10"/>
    <s v="ELÉCTRICA"/>
    <s v="CONGELADOR (NIETO)"/>
    <n v="1480"/>
    <s v="watts"/>
    <n v="1"/>
    <n v="24"/>
    <n v="35520"/>
    <n v="781440"/>
    <n v="35.520000000000003"/>
    <n v="781.44"/>
    <s v="PRÁCTICAS/CLASE"/>
    <m/>
    <m/>
    <s v="X"/>
    <s v="ALUMNADO Y PERSONAL DOCENTE"/>
    <s v="PERSONAL DOCENTE/ RESPONSABLE DE LABORATORIO"/>
  </r>
  <r>
    <x v="12"/>
    <x v="154"/>
    <x v="10"/>
    <s v="ELÉCTRICA"/>
    <s v="CAMARA BIOCLIMATICA (B) THERMO SCIENTIFIC)"/>
    <n v="575"/>
    <s v="watts"/>
    <n v="1"/>
    <n v="24"/>
    <n v="13800"/>
    <n v="303600"/>
    <n v="13.8"/>
    <n v="303.60000000000002"/>
    <s v="PRÁCTICAS/CLASE"/>
    <m/>
    <m/>
    <s v="X"/>
    <s v="ALUMNADO Y PERSONAL DOCENTE"/>
    <s v="PERSONAL DOCENTE/ RESPONSABLE DE LABORATORIO"/>
  </r>
  <r>
    <x v="12"/>
    <x v="154"/>
    <x v="4"/>
    <s v="ELÉCTRICA"/>
    <s v="REFRIGERADOR A (NIETO)"/>
    <n v="870"/>
    <s v="watts"/>
    <n v="1"/>
    <n v="24"/>
    <n v="20880"/>
    <n v="459360"/>
    <n v="20.88"/>
    <n v="459.36"/>
    <s v="PRÁCTICAS/CLASE"/>
    <m/>
    <m/>
    <s v="X"/>
    <s v="ALUMNADO Y PERSONAL DOCENTE"/>
    <s v="PERSONAL DOCENTE/ RESPONSABLE DE LABORATORIO"/>
  </r>
  <r>
    <x v="12"/>
    <x v="154"/>
    <x v="10"/>
    <s v="ELÉCTRICA"/>
    <s v="INCUBADORA (MODELO BPN - 150 CW)"/>
    <n v="950"/>
    <s v="watts"/>
    <n v="1"/>
    <n v="3"/>
    <n v="2850"/>
    <n v="62700"/>
    <n v="2.85"/>
    <n v="62.7"/>
    <s v="PRÁCTICAS/CLASE"/>
    <m/>
    <m/>
    <s v="X"/>
    <s v="ALUMNADO Y PERSONAL DOCENTE"/>
    <s v="PERSONAL DOCENTE/ RESPONSABLE DE LABORATORIO"/>
  </r>
  <r>
    <x v="12"/>
    <x v="154"/>
    <x v="10"/>
    <s v="ELÉCTRICA"/>
    <s v="CAMARA BIOCLIMATICA A (SHELLAB)"/>
    <n v="1035"/>
    <s v="watts"/>
    <n v="1"/>
    <n v="3"/>
    <n v="3105"/>
    <n v="68310"/>
    <n v="3.105"/>
    <n v="68.31"/>
    <s v="PRÁCTICAS/CLASE"/>
    <m/>
    <m/>
    <s v="X"/>
    <s v="ALUMNADO Y PERSONAL DOCENTE"/>
    <s v="PERSONAL DOCENTE/ RESPONSABLE DE LABORATORIO"/>
  </r>
  <r>
    <x v="12"/>
    <x v="154"/>
    <x v="10"/>
    <s v="ELÉCTRICA"/>
    <s v="HORNO FELISA"/>
    <n v="1500"/>
    <s v="watts"/>
    <n v="1"/>
    <n v="2"/>
    <n v="3000"/>
    <n v="66000"/>
    <n v="3"/>
    <n v="66"/>
    <s v="PRÁCTICAS/CLASE"/>
    <m/>
    <m/>
    <s v="X"/>
    <s v="ALUMNADO Y PERSONAL DOCENTE"/>
    <s v="PERSONAL DOCENTE/ RESPONSABLE DE LABORATORIO"/>
  </r>
  <r>
    <x v="12"/>
    <x v="155"/>
    <x v="0"/>
    <s v="ELÉCTRICA"/>
    <s v="LAMPARAS  FLUORESCENTES EN U"/>
    <n v="17"/>
    <s v="watts"/>
    <n v="12"/>
    <n v="2"/>
    <n v="408"/>
    <n v="8976"/>
    <n v="0.40799999999999997"/>
    <n v="8.9760000000000009"/>
    <m/>
    <m/>
    <m/>
    <m/>
    <s v="TODOS (AS)"/>
    <s v="RESPONSABLE DE LABORATORIO DE BIOQUÍMICA"/>
  </r>
  <r>
    <x v="12"/>
    <x v="155"/>
    <x v="2"/>
    <s v="ELÉCTRICA"/>
    <s v="MINI SPLIT MCQUAY "/>
    <n v="3800"/>
    <s v="watts"/>
    <n v="1"/>
    <n v="2"/>
    <n v="7600"/>
    <n v="167200"/>
    <n v="7.6"/>
    <n v="167.2"/>
    <s v="CLASE"/>
    <m/>
    <m/>
    <s v="X"/>
    <s v="ALUMNADO Y PERSONAL DOCENTE"/>
    <s v="DOCENTE"/>
  </r>
  <r>
    <x v="12"/>
    <x v="155"/>
    <x v="10"/>
    <s v="ELÉCTRICA"/>
    <s v="DESHIDRATADORA (BINDER)"/>
    <n v="2800"/>
    <s v="watts"/>
    <n v="1"/>
    <n v="24"/>
    <n v="67200"/>
    <n v="1478400"/>
    <n v="67.2"/>
    <n v="1478.4"/>
    <s v="PRÁCTICAS/CLASE"/>
    <m/>
    <m/>
    <s v="X"/>
    <s v="ALUMNADO Y PERSONAL DOCENTE"/>
    <s v="PERSONAL DOCENTE/ RESPONSABLE DE LABORATORIO"/>
  </r>
  <r>
    <x v="12"/>
    <x v="155"/>
    <x v="10"/>
    <s v="ELÉCTRICA"/>
    <s v="INCUBADORA MEMMERT"/>
    <n v="900"/>
    <s v="watts"/>
    <n v="1"/>
    <n v="8"/>
    <n v="7200"/>
    <n v="158400"/>
    <n v="7.2"/>
    <n v="158.4"/>
    <s v="PRÁCTICAS/CLASE"/>
    <m/>
    <m/>
    <s v="X"/>
    <s v="ALUMNADO Y PERSONAL DOCENTE"/>
    <s v="PERSONAL DOCENTE/ RESPONSABLE DE LABORATORIO"/>
  </r>
  <r>
    <x v="12"/>
    <x v="155"/>
    <x v="10"/>
    <s v="ELÉCTRICA"/>
    <s v="HORNO DE SECADO "/>
    <n v="1000"/>
    <s v="watts"/>
    <n v="1"/>
    <n v="6"/>
    <n v="6000"/>
    <n v="132000"/>
    <n v="6"/>
    <n v="132"/>
    <s v="PRÁCTICAS/CLASE"/>
    <m/>
    <m/>
    <s v="X"/>
    <s v="ALUMNADO Y PERSONAL DOCENTE"/>
    <s v="PERSONAL DOCENTE/ RESPONSABLE DE LABORATORIO"/>
  </r>
  <r>
    <x v="12"/>
    <x v="155"/>
    <x v="10"/>
    <s v="ELÉCTRICA"/>
    <s v="DESTILADOR (FELISA)"/>
    <n v="13500"/>
    <s v="watts"/>
    <n v="1"/>
    <n v="3"/>
    <n v="40500"/>
    <n v="891000"/>
    <n v="40.5"/>
    <n v="891"/>
    <s v="PRÁCTICAS/CLASE"/>
    <m/>
    <m/>
    <s v="X"/>
    <s v="ALUMNADO Y PERSONAL DOCENTE"/>
    <s v="PERSONAL DOCENTE/ RESPONSABLE DE LABORATORIO"/>
  </r>
  <r>
    <x v="12"/>
    <x v="155"/>
    <x v="10"/>
    <s v="ELÉCTRICA"/>
    <s v="MUFLA DE MODO DE OPERACIÓN SCORPION SCIENTIFIC "/>
    <n v="4000"/>
    <s v="watts"/>
    <n v="1"/>
    <n v="3"/>
    <n v="12000"/>
    <n v="264000"/>
    <n v="12"/>
    <n v="264"/>
    <s v="PRÁCTICAS/CLASE"/>
    <m/>
    <m/>
    <s v="X"/>
    <s v="ALUMNADO Y PERSONAL DOCENTE"/>
    <s v="PERSONAL DOCENTE/ RESPONSABLE DE LABORATORIO"/>
  </r>
  <r>
    <x v="12"/>
    <x v="155"/>
    <x v="10"/>
    <s v="ELÉCTRICA"/>
    <s v="MUFLA (RAYPA)"/>
    <n v="450"/>
    <s v="watts"/>
    <n v="1"/>
    <n v="0.3"/>
    <n v="135"/>
    <n v="2970"/>
    <n v="0.13500000000000001"/>
    <n v="2.97"/>
    <s v="PRÁCTICAS/CLASE"/>
    <m/>
    <m/>
    <s v="X"/>
    <s v="ALUMNADO Y PERSONAL DOCENTE"/>
    <s v="PERSONAL DOCENTE/ RESPONSABLE DE LABORATORIO"/>
  </r>
  <r>
    <x v="12"/>
    <x v="156"/>
    <x v="0"/>
    <s v="ELÉCTRICA"/>
    <s v="LAMPARAS  FLUORESCENTES EN BARRAS"/>
    <n v="17"/>
    <s v="watts"/>
    <n v="12"/>
    <n v="2"/>
    <n v="408"/>
    <n v="8976"/>
    <n v="0.40799999999999997"/>
    <n v="8.9760000000000009"/>
    <s v="PRÁCTICAS/CLASE"/>
    <m/>
    <m/>
    <m/>
    <s v="TODOS (AS)"/>
    <s v="RESPONSABLE DE LABORATORIO DE BIOQUÍMICA"/>
  </r>
  <r>
    <x v="12"/>
    <x v="156"/>
    <x v="10"/>
    <s v="ELÉCTRICA"/>
    <s v="AUTOCLAVE HORIZONTAL (PRENDO MODELO ACH-50)"/>
    <n v="3375"/>
    <s v="watts"/>
    <n v="1"/>
    <n v="2"/>
    <n v="6750"/>
    <n v="148500"/>
    <n v="6.75"/>
    <n v="148.5"/>
    <s v="PRÁCTICAS/CLASE"/>
    <m/>
    <m/>
    <s v="X"/>
    <s v="ALUMNADO Y PERSONAL DOCENTE"/>
    <s v="PERSONAL DOCENTE/ RESPONSABLE DE LABORATORIO"/>
  </r>
  <r>
    <x v="12"/>
    <x v="156"/>
    <x v="10"/>
    <s v="ELÉCTRICA"/>
    <s v="AUTOCLAVE VERTICAL (PRENDO MODELO ACH - 50)"/>
    <n v="2410"/>
    <s v="watts"/>
    <n v="1"/>
    <n v="8"/>
    <n v="19280"/>
    <n v="424160"/>
    <n v="19.28"/>
    <n v="424.16"/>
    <s v="PRÁCTICAS/CLASE"/>
    <m/>
    <m/>
    <s v="X"/>
    <s v="ALUMNADO Y PERSONAL DOCENTE"/>
    <s v="PERSONAL DOCENTE/ RESPONSABLE DE LABORATORIO"/>
  </r>
  <r>
    <x v="12"/>
    <x v="156"/>
    <x v="4"/>
    <s v="ELECTRICA"/>
    <s v="CONGELADOR WHIRPOOL"/>
    <n v="11.3"/>
    <s v="watts"/>
    <n v="1"/>
    <n v="8"/>
    <n v="90.4"/>
    <n v="1988.8000000000002"/>
    <n v="9.0400000000000008E-2"/>
    <n v="1.9888000000000001"/>
    <m/>
    <m/>
    <m/>
    <m/>
    <m/>
    <m/>
  </r>
  <r>
    <x v="12"/>
    <x v="156"/>
    <x v="4"/>
    <s v="ELÉCTRICA"/>
    <s v="REFRIGERADOR ASTORI (MODELO FR 120)"/>
    <n v="650"/>
    <s v="watts"/>
    <n v="1"/>
    <n v="8"/>
    <n v="5200"/>
    <n v="114400"/>
    <n v="5.2"/>
    <n v="114.4"/>
    <s v="PRÁCTICAS/CLASE"/>
    <m/>
    <m/>
    <s v="X"/>
    <s v="ALUMNADO Y PERSONAL DOCENTE"/>
    <s v="PERSONAL DOCENTE/ RESPONSABLE DE LABORATORIO"/>
  </r>
  <r>
    <x v="12"/>
    <x v="156"/>
    <x v="4"/>
    <s v="ELÉCTRICA"/>
    <s v="DESPACHADOR DE AGUABIG&amp;GREAT "/>
    <n v="550"/>
    <s v="watts"/>
    <n v="1"/>
    <n v="24"/>
    <n v="13200"/>
    <n v="290400"/>
    <n v="13.2"/>
    <n v="290.39999999999998"/>
    <s v="PRÁCTICAS/CLASE"/>
    <m/>
    <m/>
    <s v="X"/>
    <s v="ALUMNADO Y PERSONAL DOCENTE"/>
    <s v="PERSONAL DOCENTE/ RESPONSABLE DE LABORATORIO"/>
  </r>
  <r>
    <x v="12"/>
    <x v="156"/>
    <x v="4"/>
    <s v="ELECTRICA"/>
    <s v="CONGELADOR SANYU"/>
    <n v="230"/>
    <s v="watts"/>
    <n v="1"/>
    <n v="24"/>
    <n v="5520"/>
    <n v="121440"/>
    <n v="5.52"/>
    <n v="121.44"/>
    <m/>
    <m/>
    <m/>
    <m/>
    <m/>
    <m/>
  </r>
  <r>
    <x v="12"/>
    <x v="157"/>
    <x v="0"/>
    <s v="ELÉCTRICA"/>
    <s v="LAMPARAS  FLUORESCENTES EN BARRA"/>
    <n v="17"/>
    <s v="watts"/>
    <n v="12"/>
    <n v="2"/>
    <n v="408"/>
    <n v="8976"/>
    <n v="0.40799999999999997"/>
    <n v="8.9760000000000009"/>
    <s v="PRÁCTICAS/CLASE"/>
    <m/>
    <m/>
    <m/>
    <s v="TODOS (AS)"/>
    <s v="RESPONSABLE DE LABORATORIO DE BIOQUÍMICA"/>
  </r>
  <r>
    <x v="12"/>
    <x v="158"/>
    <x v="0"/>
    <s v="ELÉCTRICA"/>
    <s v="LAMPARAS  FLUORESCENTES EN U"/>
    <n v="17"/>
    <s v="watts"/>
    <n v="3"/>
    <n v="2"/>
    <n v="102"/>
    <n v="2244"/>
    <n v="0.10199999999999999"/>
    <n v="2.2440000000000002"/>
    <s v="ALMACENAJE"/>
    <m/>
    <m/>
    <m/>
    <s v="TODOS (AS)"/>
    <s v="RESPONSABLE DE LABORATORIO DE BIOQUÍMICA"/>
  </r>
  <r>
    <x v="12"/>
    <x v="72"/>
    <x v="0"/>
    <s v="ELÉCTRICA"/>
    <s v="LAMPARAS  FLUORESCENTES EN U"/>
    <n v="170"/>
    <s v="watts"/>
    <n v="18"/>
    <n v="2"/>
    <n v="6120"/>
    <n v="134640"/>
    <n v="6.12"/>
    <n v="134.63999999999999"/>
    <s v="ACCESO"/>
    <m/>
    <m/>
    <m/>
    <s v="TODOS (AS)"/>
    <s v="RESPONSABLE DE LABORATORIO DE BIOQUÍMICA"/>
  </r>
  <r>
    <x v="12"/>
    <x v="72"/>
    <x v="2"/>
    <s v="ELÉCTRICA"/>
    <s v="MINI SPLIT MCQUAY "/>
    <n v="3800"/>
    <s v="watts"/>
    <n v="1"/>
    <n v="2"/>
    <n v="7600"/>
    <n v="167200"/>
    <n v="7.6"/>
    <n v="167.2"/>
    <s v="ACCESO"/>
    <m/>
    <m/>
    <s v="X"/>
    <s v="TODOS (AS)"/>
    <s v="RESPONSABLE DE LABORATORIO DE BIOQUÍMICA"/>
  </r>
  <r>
    <x v="12"/>
    <x v="159"/>
    <x v="0"/>
    <s v="ELÉCTRICA"/>
    <s v="LAMPARAS  FLUORESCENTES EN BARRA"/>
    <n v="17"/>
    <s v="watts"/>
    <n v="24"/>
    <n v="2"/>
    <n v="816"/>
    <n v="17952"/>
    <n v="0.81599999999999995"/>
    <n v="17.952000000000002"/>
    <m/>
    <m/>
    <m/>
    <m/>
    <s v="TODOS (AS)"/>
    <s v="RESPONSABLE DE LABORATORIO DE BIOQUÍMICA"/>
  </r>
  <r>
    <x v="12"/>
    <x v="159"/>
    <x v="2"/>
    <s v="ELÉCTRICA"/>
    <s v="SPLIT AIR CONDITIONER INDOOR UNIT (MCQUAY )"/>
    <n v="12760"/>
    <s v="watts"/>
    <n v="1"/>
    <n v="2"/>
    <n v="25520"/>
    <n v="561440"/>
    <n v="25.52"/>
    <n v="561.44000000000005"/>
    <s v="CLASE"/>
    <m/>
    <m/>
    <s v="X"/>
    <s v="ALUMNADO Y PERSONAL DOCENTE"/>
    <s v="RESPONSABLE DE LABORATORIO DE BIOQUÍMICA"/>
  </r>
  <r>
    <x v="12"/>
    <x v="159"/>
    <x v="10"/>
    <s v="ELÉCTRICA"/>
    <s v="LIOFILIZADOR (OIL ROTARY HIGH VACUUM PUMP)"/>
    <n v="1400"/>
    <s v="watts"/>
    <n v="2"/>
    <n v="10"/>
    <n v="28000"/>
    <n v="616000"/>
    <n v="28"/>
    <n v="616"/>
    <s v="PRÁCTICAS/CLASE"/>
    <m/>
    <m/>
    <s v="X"/>
    <s v="ALUMNADO Y PERSONAL DOCENTE"/>
    <s v="PERSONAL DOCENTE/ RESPONSABLE DE LABORATORIO"/>
  </r>
  <r>
    <x v="12"/>
    <x v="159"/>
    <x v="4"/>
    <s v="ELÉCTRICA"/>
    <s v="REFRIGERADOR (ABSBER)"/>
    <n v="644"/>
    <s v="watts"/>
    <n v="1"/>
    <n v="1"/>
    <n v="644"/>
    <n v="14168"/>
    <n v="0.64400000000000002"/>
    <n v="14.167999999999999"/>
    <s v="PRÁCTICAS/CLASE"/>
    <m/>
    <m/>
    <s v="X"/>
    <s v="ALUMNADO Y PERSONAL DOCENTE"/>
    <s v="PERSONAL DOCENTE/ RESPONSABLE DE LABORATORIO"/>
  </r>
  <r>
    <x v="12"/>
    <x v="159"/>
    <x v="10"/>
    <s v="ELÉCTRICA"/>
    <s v="SIERRA PARA CARNES (TORREY)"/>
    <n v="2940"/>
    <s v="watts"/>
    <n v="1"/>
    <n v="0.5"/>
    <n v="1470"/>
    <n v="32340"/>
    <n v="1.47"/>
    <n v="32.340000000000003"/>
    <s v="PRÁCTICAS/CLASE"/>
    <m/>
    <m/>
    <s v="X"/>
    <s v="ALUMNADO Y PERSONAL DOCENTE"/>
    <s v="PERSONAL DOCENTE/ RESPONSABLE DE LABORATORIO"/>
  </r>
  <r>
    <x v="12"/>
    <x v="159"/>
    <x v="10"/>
    <s v="ELÉCTRICA"/>
    <s v="AMASADORA(BLAZER)"/>
    <n v="1100"/>
    <s v="watts"/>
    <n v="1"/>
    <n v="2"/>
    <n v="2200"/>
    <n v="48400"/>
    <n v="2.2000000000000002"/>
    <n v="48.4"/>
    <s v="PRÁCTICAS/CLASE"/>
    <m/>
    <m/>
    <s v="X"/>
    <s v="ALUMNADO Y PERSONAL DOCENTE"/>
    <s v="PERSONAL DOCENTE/ RESPONSABLE DE LABORATORIO"/>
  </r>
  <r>
    <x v="12"/>
    <x v="159"/>
    <x v="10"/>
    <s v="ELÉCTRICA"/>
    <s v="REBANADORA DE CARNES (TORREY)"/>
    <n v="407"/>
    <s v="watts"/>
    <n v="1"/>
    <n v="0.5"/>
    <n v="203.5"/>
    <n v="4477"/>
    <n v="0.20349999999999999"/>
    <n v="4.4770000000000003"/>
    <s v="PRÁCTICAS/CLASE"/>
    <m/>
    <m/>
    <s v="X"/>
    <s v="ALUMNADO Y PERSONAL DOCENTE"/>
    <s v="PERSONAL DOCENTE/ RESPONSABLE DE LABORATORIO"/>
  </r>
  <r>
    <x v="12"/>
    <x v="159"/>
    <x v="10"/>
    <s v="ELÉCTRICA"/>
    <s v="MOILINO DE CARNE (TORREY M-22R-SS)"/>
    <n v="746"/>
    <s v="watts"/>
    <n v="1"/>
    <n v="0.5"/>
    <n v="373"/>
    <n v="8206"/>
    <n v="0.373"/>
    <n v="8.2059999999999995"/>
    <s v="PRÁCTICAS/CLASE"/>
    <m/>
    <m/>
    <s v="X"/>
    <s v="ALUMNADO Y PERSONAL DOCENTE"/>
    <s v="PERSONAL DOCENTE/ RESPONSABLE DE LABORATORIO"/>
  </r>
  <r>
    <x v="12"/>
    <x v="159"/>
    <x v="10"/>
    <s v="ELÉCTRICA"/>
    <s v="AGITADOR MAGNÉTICO CON CALEFACCIÓN (RAYPA)"/>
    <n v="450"/>
    <s v="watts"/>
    <n v="1"/>
    <n v="6"/>
    <n v="2700"/>
    <n v="59400"/>
    <n v="2.7"/>
    <n v="59.4"/>
    <s v="PRÁCTICAS/CLASE"/>
    <m/>
    <m/>
    <s v="X"/>
    <s v="ALUMNADO Y PERSONAL DOCENTE"/>
    <s v="PERSONAL DOCENTE/ RESPONSABLE DE LABORATORIO"/>
  </r>
  <r>
    <x v="12"/>
    <x v="159"/>
    <x v="10"/>
    <s v="ELÉCTRICA"/>
    <s v="THERMO NICOLET 6700_x000a_"/>
    <n v="110"/>
    <s v="watts"/>
    <n v="1"/>
    <n v="1"/>
    <n v="110"/>
    <n v="2420"/>
    <n v="0.11"/>
    <n v="2.42"/>
    <s v="PRÁCTICAS/CLASE"/>
    <m/>
    <m/>
    <s v="X"/>
    <s v="ALUMNADO Y PERSONAL DOCENTE"/>
    <s v="PERSONAL DOCENTE/ RESPONSABLE DE LABORATORIO"/>
  </r>
  <r>
    <x v="12"/>
    <x v="159"/>
    <x v="10"/>
    <s v="ELÉCTRICA"/>
    <s v="CENTRÍFUGA REFRIGERADA (FINSEN)"/>
    <n v="450"/>
    <s v="watts"/>
    <n v="1"/>
    <n v="1"/>
    <n v="450"/>
    <n v="9900"/>
    <n v="0.45"/>
    <n v="9.9"/>
    <s v="PRÁCTICAS/CLASE"/>
    <m/>
    <m/>
    <s v="X"/>
    <s v="ALUMNADO Y PERSONAL DOCENTE"/>
    <s v="PERSONAL DOCENTE/ RESPONSABLE DE LABORATORIO"/>
  </r>
  <r>
    <x v="12"/>
    <x v="159"/>
    <x v="10"/>
    <s v="ELÉCTRICA"/>
    <s v="ESPECTROFOTÓMETRO (RAY LEIGH UV-1601)"/>
    <n v="200"/>
    <s v="watts"/>
    <n v="1"/>
    <n v="1"/>
    <n v="200"/>
    <n v="4400"/>
    <n v="0.2"/>
    <n v="4.4000000000000004"/>
    <s v="PRÁCTICAS/CLASE"/>
    <m/>
    <m/>
    <s v="X"/>
    <s v="ALUMNADO Y PERSONAL DOCENTE"/>
    <s v="PERSONAL DOCENTE/ RESPONSABLE DE LABORATORIO"/>
  </r>
  <r>
    <x v="12"/>
    <x v="159"/>
    <x v="10"/>
    <s v="ELÉCTRICA"/>
    <s v="EVOLUTION 220 UV-VISIBLE SPECTROPHOTOMETER (THERMO SCIENTIFIC)"/>
    <n v="150"/>
    <s v="watts"/>
    <n v="1"/>
    <n v="10"/>
    <n v="1500"/>
    <n v="33000"/>
    <n v="1.5"/>
    <n v="33"/>
    <s v="PRÁCTICAS/CLASE"/>
    <m/>
    <m/>
    <s v="X"/>
    <s v="ALUMNADO Y PERSONAL DOCENTE"/>
    <s v="PERSONAL DOCENTE/ RESPONSABLE DE LABORATORIO"/>
  </r>
  <r>
    <x v="12"/>
    <x v="159"/>
    <x v="10"/>
    <s v="ELÉCTRICA"/>
    <s v="VISCOSIMETRO (RAYPA )MODELO  RP-1-L"/>
    <n v="1100"/>
    <s v="watts"/>
    <n v="1"/>
    <n v="1"/>
    <n v="1100"/>
    <n v="24200"/>
    <n v="1.1000000000000001"/>
    <n v="24.2"/>
    <s v="PRÁCTICAS/CLASE"/>
    <m/>
    <m/>
    <s v="X"/>
    <s v="ALUMNADO Y PERSONAL DOCENTE"/>
    <s v="PERSONAL DOCENTE/ RESPONSABLE DE LABORATORIO"/>
  </r>
  <r>
    <x v="12"/>
    <x v="1"/>
    <x v="0"/>
    <s v="ELÉCTRICA"/>
    <s v="LAMPARAS  FLUORESCENTES EN BARRA"/>
    <n v="17"/>
    <s v="watts"/>
    <n v="24"/>
    <n v="2"/>
    <n v="816"/>
    <n v="17952"/>
    <n v="0.81599999999999995"/>
    <n v="17.952000000000002"/>
    <m/>
    <m/>
    <m/>
    <m/>
    <s v="TODOS (AS)"/>
    <s v="RESPONSABLE DE LABORATORIO DE BIOQUÍMICA"/>
  </r>
  <r>
    <x v="12"/>
    <x v="1"/>
    <x v="2"/>
    <s v="ELÉCTRICA"/>
    <s v="MINI SPLIT MCQUAY "/>
    <n v="3800"/>
    <s v="watts"/>
    <n v="1"/>
    <n v="2"/>
    <n v="7600"/>
    <n v="167200"/>
    <n v="7.6"/>
    <n v="167.2"/>
    <s v="CLASE"/>
    <m/>
    <m/>
    <s v="X"/>
    <s v="ALUMNADO Y PERSONAL DOCENTE"/>
    <s v="DOCENTE"/>
  </r>
  <r>
    <x v="13"/>
    <x v="160"/>
    <x v="0"/>
    <s v="ELÉCTRICA"/>
    <s v="LAMPARAS  FLUORESCENTES EN U"/>
    <n v="32"/>
    <s v="watts"/>
    <n v="2"/>
    <n v="12"/>
    <n v="768"/>
    <n v="16896"/>
    <n v="0.76800000000000002"/>
    <n v="16.896000000000001"/>
    <s v="ACCESO"/>
    <m/>
    <m/>
    <s v="X"/>
    <s v="TODOS (AS)"/>
    <s v="VIGILANTES"/>
  </r>
  <r>
    <x v="13"/>
    <x v="160"/>
    <x v="0"/>
    <s v="ELÉCTRICA"/>
    <s v="LÁMPARA LED"/>
    <n v="18"/>
    <s v="watts"/>
    <n v="34"/>
    <n v="12"/>
    <n v="7344"/>
    <n v="161568"/>
    <n v="7.3440000000000003"/>
    <n v="161.56800000000001"/>
    <s v="ACCESO"/>
    <m/>
    <m/>
    <s v="X"/>
    <s v="TODOS (AS)"/>
    <s v="VIGILANTES"/>
  </r>
  <r>
    <x v="13"/>
    <x v="160"/>
    <x v="4"/>
    <s v="ELÉCTRICA"/>
    <s v="DISPENSADOR DE AGUA CHICAGO"/>
    <n v="9"/>
    <s v="watts"/>
    <n v="1"/>
    <n v="24"/>
    <n v="216"/>
    <n v="4752"/>
    <n v="0.216"/>
    <n v="4.7519999999999998"/>
    <s v="HIDRATACIÓN"/>
    <m/>
    <m/>
    <s v="X"/>
    <s v="TODOS (AS)"/>
    <s v="VIGILANTES"/>
  </r>
  <r>
    <x v="13"/>
    <x v="160"/>
    <x v="1"/>
    <s v="ELÉCTRICA"/>
    <s v="CHECADOR ZKSOFTWARE"/>
    <n v="18"/>
    <s v="watts"/>
    <n v="1"/>
    <n v="24"/>
    <n v="432"/>
    <n v="9504"/>
    <n v="0.432"/>
    <n v="9.5039999999999996"/>
    <s v="CONTROL DE PERSONAL"/>
    <m/>
    <m/>
    <s v="X"/>
    <s v="PERSONAL DOCENTE Y ADMINISTRATIVO"/>
    <s v="VIGILANTES"/>
  </r>
  <r>
    <x v="13"/>
    <x v="93"/>
    <x v="0"/>
    <s v="ELÉCTRICA"/>
    <s v="LAMPARAS  FLUORESCENTES EN U"/>
    <n v="32"/>
    <s v="watts"/>
    <n v="7"/>
    <n v="12"/>
    <n v="2688"/>
    <n v="59136"/>
    <n v="2.6880000000000002"/>
    <n v="59.136000000000003"/>
    <s v="ACCESO"/>
    <m/>
    <m/>
    <s v="X"/>
    <s v="TODOS (AS)"/>
    <s v="VIGILANTES"/>
  </r>
  <r>
    <x v="13"/>
    <x v="93"/>
    <x v="0"/>
    <s v="ELÉCTRICA"/>
    <s v="LAMPARAS  FLUORESCENTES EN U"/>
    <n v="32"/>
    <s v="watts"/>
    <n v="12"/>
    <n v="12"/>
    <n v="4608"/>
    <n v="101376"/>
    <n v="4.6079999999999997"/>
    <n v="101.376"/>
    <s v="ACCESO"/>
    <m/>
    <m/>
    <s v="X"/>
    <s v="TODOS (AS)"/>
    <s v="BRIGADAS"/>
  </r>
  <r>
    <x v="13"/>
    <x v="93"/>
    <x v="6"/>
    <s v="ELÉCTRICA"/>
    <s v="CAMARA DE SEGURIDAD DAHUA"/>
    <n v="10.1"/>
    <s v="watts"/>
    <n v="3"/>
    <n v="24"/>
    <n v="727.19999999999993"/>
    <n v="15998.399999999998"/>
    <n v="0.72719999999999996"/>
    <n v="15.998399999999998"/>
    <s v="SEGURIDAD"/>
    <m/>
    <m/>
    <s v="X"/>
    <s v="TODOS (AS)"/>
    <s v="RESPONSABLE DEL CENTRO DE COMPUTO"/>
  </r>
  <r>
    <x v="13"/>
    <x v="93"/>
    <x v="1"/>
    <s v="ELÉCTRICA"/>
    <s v="MODEM FORTINET"/>
    <n v="10.5"/>
    <s v="watts"/>
    <n v="2"/>
    <n v="24"/>
    <n v="504"/>
    <n v="11088"/>
    <n v="0.504"/>
    <n v="11.087999999999999"/>
    <s v="SEGURIDAD"/>
    <m/>
    <m/>
    <s v="X"/>
    <s v="TODOS (AS)"/>
    <s v="RESPONSABLE DEL CENTRO DE COMPUTO"/>
  </r>
  <r>
    <x v="13"/>
    <x v="0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3"/>
    <x v="0"/>
    <x v="1"/>
    <s v="ELÉCTRICA"/>
    <s v="PANTALLAS DE PROYECCION-NEWLINE"/>
    <n v="450"/>
    <s v="watts"/>
    <n v="1"/>
    <n v="5"/>
    <n v="2250"/>
    <n v="49500"/>
    <n v="2.25"/>
    <n v="49.5"/>
    <s v="CLASE"/>
    <m/>
    <m/>
    <s v="X"/>
    <s v="ALUMNADO Y PERSONAL DOCENTE"/>
    <s v="DOCENTE"/>
  </r>
  <r>
    <x v="13"/>
    <x v="0"/>
    <x v="2"/>
    <s v="ELÉCTRICA"/>
    <s v="PISOTECH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3"/>
    <x v="1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3"/>
    <x v="1"/>
    <x v="1"/>
    <s v="ELÉCTRICA"/>
    <s v="PANTALLAS DE PROYECCION-NEWLINE"/>
    <n v="450"/>
    <s v="watts"/>
    <n v="1"/>
    <n v="5"/>
    <n v="2250"/>
    <n v="49500"/>
    <n v="2.25"/>
    <n v="49.5"/>
    <s v="CLASE"/>
    <m/>
    <m/>
    <s v="X"/>
    <s v="ALUMNADO Y PERSONAL DOCENTE"/>
    <s v="DOCENTE"/>
  </r>
  <r>
    <x v="13"/>
    <x v="1"/>
    <x v="2"/>
    <s v="ELÉCTRICA"/>
    <s v="TECHOPISO LENNOX"/>
    <n v="17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3"/>
    <x v="2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3"/>
    <x v="2"/>
    <x v="1"/>
    <s v="ELÉCTRICA"/>
    <s v="PANTALLAS DE PROYECCION-NEWLINE"/>
    <n v="450"/>
    <s v="watts"/>
    <n v="1"/>
    <n v="5"/>
    <n v="2250"/>
    <n v="49500"/>
    <n v="2.25"/>
    <n v="49.5"/>
    <s v="CLASE"/>
    <m/>
    <m/>
    <s v="X"/>
    <s v="ALUMNADO Y PERSONAL DOCENTE"/>
    <s v="DOCENTE"/>
  </r>
  <r>
    <x v="13"/>
    <x v="2"/>
    <x v="2"/>
    <s v="ELÉCTRICA"/>
    <s v="PISOTECH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3"/>
    <x v="3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3"/>
    <x v="3"/>
    <x v="1"/>
    <s v="ELÉCTRICA"/>
    <s v="PANTALLAS DE PROYECCION-NEWLINE"/>
    <n v="450"/>
    <s v="watts"/>
    <n v="1"/>
    <n v="5"/>
    <n v="2250"/>
    <n v="49500"/>
    <n v="2.25"/>
    <n v="49.5"/>
    <s v="CLASE"/>
    <m/>
    <m/>
    <s v="X"/>
    <s v="ALUMNADO Y PERSONAL DOCENTE"/>
    <s v="DOCENTE"/>
  </r>
  <r>
    <x v="13"/>
    <x v="3"/>
    <x v="2"/>
    <s v="ELÉCTRICA"/>
    <s v="PISOTECH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3"/>
    <x v="4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3"/>
    <x v="4"/>
    <x v="1"/>
    <s v="ELÉCTRICA"/>
    <s v="PANTALLAS DE PROYECCION-NEWLINE"/>
    <n v="450"/>
    <s v="watts"/>
    <n v="1"/>
    <n v="5"/>
    <n v="2250"/>
    <n v="49500"/>
    <n v="2.25"/>
    <n v="49.5"/>
    <s v="CLASE"/>
    <m/>
    <m/>
    <s v="X"/>
    <s v="ALUMNADO Y PERSONAL DOCENTE"/>
    <s v="DOCENTE"/>
  </r>
  <r>
    <x v="13"/>
    <x v="4"/>
    <x v="2"/>
    <s v="ELÉCTRICA"/>
    <s v="PISOTECH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3"/>
    <x v="22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3"/>
    <x v="22"/>
    <x v="1"/>
    <s v="ELÉCTRICA"/>
    <s v="PANTALLAS DE PROYECCION-NEWLINE"/>
    <n v="450"/>
    <s v="watts"/>
    <n v="1"/>
    <n v="5"/>
    <n v="2250"/>
    <n v="49500"/>
    <n v="2.25"/>
    <n v="49.5"/>
    <s v="CLASE"/>
    <m/>
    <m/>
    <s v="X"/>
    <s v="ALUMNADO Y PERSONAL DOCENTE"/>
    <s v="DOCENTE"/>
  </r>
  <r>
    <x v="13"/>
    <x v="22"/>
    <x v="2"/>
    <s v="ELÉCTRICA"/>
    <s v="PISOTECH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3"/>
    <x v="23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3"/>
    <x v="23"/>
    <x v="1"/>
    <s v="ELÉCTRICA"/>
    <s v="PANTALLAS DE PROYECCION-NEWLINE"/>
    <n v="450"/>
    <s v="watts"/>
    <n v="1"/>
    <n v="5"/>
    <n v="2250"/>
    <n v="49500"/>
    <n v="2.25"/>
    <n v="49.5"/>
    <s v="CLASE"/>
    <m/>
    <m/>
    <s v="X"/>
    <s v="ALUMNADO Y PERSONAL DOCENTE"/>
    <s v="DOCENTE"/>
  </r>
  <r>
    <x v="13"/>
    <x v="23"/>
    <x v="2"/>
    <s v="ELÉCTRICA"/>
    <s v="PISOTECH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3"/>
    <x v="25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3"/>
    <x v="25"/>
    <x v="1"/>
    <s v="ELÉCTRICA"/>
    <s v="PANTALLAS DE PROYECCION-NEWLINE"/>
    <n v="450"/>
    <s v="watts"/>
    <n v="1"/>
    <n v="5"/>
    <n v="2250"/>
    <n v="49500"/>
    <n v="2.25"/>
    <n v="49.5"/>
    <s v="CLASE"/>
    <m/>
    <m/>
    <s v="X"/>
    <s v="ALUMNADO Y PERSONAL DOCENTE"/>
    <s v="DOCENTE"/>
  </r>
  <r>
    <x v="13"/>
    <x v="25"/>
    <x v="2"/>
    <s v="ELÉCTRICA"/>
    <s v="TECHOPIS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3"/>
    <x v="161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3"/>
    <x v="161"/>
    <x v="1"/>
    <s v="ELÉCTRICA"/>
    <s v="PANTALLAS DE PROYECCION-NEWLINE"/>
    <n v="450"/>
    <s v="watts"/>
    <n v="1"/>
    <n v="5"/>
    <n v="2250"/>
    <n v="49500"/>
    <n v="2.25"/>
    <n v="49.5"/>
    <s v="CLASE"/>
    <m/>
    <m/>
    <s v="X"/>
    <s v="ALUMNADO Y PERSONAL DOCENTE"/>
    <s v="DOCENTE"/>
  </r>
  <r>
    <x v="13"/>
    <x v="161"/>
    <x v="2"/>
    <s v="ELÉCTRICA"/>
    <s v="TECHOPIS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3"/>
    <x v="54"/>
    <x v="0"/>
    <s v="ELÉCTRICA"/>
    <s v="LÁMPARA LED"/>
    <n v="18"/>
    <s v="watts"/>
    <n v="5"/>
    <n v="5"/>
    <n v="450"/>
    <n v="9900"/>
    <n v="0.45"/>
    <n v="9.9"/>
    <s v="SERVICIO"/>
    <m/>
    <m/>
    <s v="X"/>
    <s v="TODOS (AS)"/>
    <s v="VIGILANTES"/>
  </r>
  <r>
    <x v="13"/>
    <x v="55"/>
    <x v="0"/>
    <s v="ELÉCTRICA"/>
    <s v="LÁMPARA LED"/>
    <n v="18"/>
    <s v="watts"/>
    <n v="5"/>
    <n v="5"/>
    <n v="450"/>
    <n v="9900"/>
    <n v="0.45"/>
    <n v="9.9"/>
    <s v="SERVICIO"/>
    <m/>
    <m/>
    <s v="X"/>
    <s v="TODOS (AS)"/>
    <s v="VIGILANTES"/>
  </r>
  <r>
    <x v="14"/>
    <x v="72"/>
    <x v="0"/>
    <s v="ELÉCTRICA"/>
    <s v="LAMPARAS  FLUORESCENTES "/>
    <n v="32"/>
    <s v="watts"/>
    <n v="39"/>
    <n v="12"/>
    <n v="14976"/>
    <n v="329472"/>
    <n v="14.976000000000001"/>
    <n v="329.47199999999998"/>
    <s v="ACCESO"/>
    <m/>
    <m/>
    <s v="X"/>
    <s v="TODOS (AS)"/>
    <s v="BRIGADAS"/>
  </r>
  <r>
    <x v="14"/>
    <x v="162"/>
    <x v="5"/>
    <s v="ELÉCTRICA"/>
    <s v="COMPUTADORA HP 52032"/>
    <n v="180"/>
    <s v="watts"/>
    <n v="1"/>
    <n v="8"/>
    <n v="1440"/>
    <n v="31680"/>
    <n v="1.44"/>
    <n v="31.68"/>
    <s v="ADMINISTRATIVA"/>
    <m/>
    <m/>
    <s v="X"/>
    <m/>
    <m/>
  </r>
  <r>
    <x v="14"/>
    <x v="72"/>
    <x v="6"/>
    <s v="ELÉCTRICA"/>
    <s v="CAMARA DE SEGURIDAD DAHUA"/>
    <n v="10.1"/>
    <s v="watts"/>
    <n v="2"/>
    <n v="24"/>
    <n v="484.79999999999995"/>
    <n v="10665.599999999999"/>
    <n v="0.48479999999999995"/>
    <n v="10.665599999999998"/>
    <s v="SEGURIDAD"/>
    <m/>
    <m/>
    <s v="X"/>
    <s v="TODOS (AS)"/>
    <s v="RESPONSABLE DEL CENTRO DE COMPUTO"/>
  </r>
  <r>
    <x v="14"/>
    <x v="72"/>
    <x v="1"/>
    <s v="ELÉCTRICA"/>
    <s v="MODEM FORTINET"/>
    <n v="10.5"/>
    <s v="watts"/>
    <n v="1"/>
    <n v="24"/>
    <n v="252"/>
    <n v="5544"/>
    <n v="0.252"/>
    <n v="5.5439999999999996"/>
    <s v="CONECTIVIDAD"/>
    <m/>
    <m/>
    <s v="X"/>
    <s v="TODOS (AS)"/>
    <s v="RESPONSABLE DEL CENTRO DE COMPUTO"/>
  </r>
  <r>
    <x v="14"/>
    <x v="163"/>
    <x v="0"/>
    <s v="ELÉCTRICA"/>
    <s v="LAMPARAS  FLUORESCENTES EN U"/>
    <n v="32"/>
    <s v="watts"/>
    <n v="48"/>
    <n v="7.4"/>
    <n v="11366.400000000001"/>
    <n v="250060.80000000005"/>
    <n v="11.366400000000002"/>
    <n v="250.06080000000006"/>
    <s v="CLASE"/>
    <m/>
    <m/>
    <s v="X"/>
    <s v="TODOS (AS)"/>
    <s v="BRIGADAS"/>
  </r>
  <r>
    <x v="14"/>
    <x v="163"/>
    <x v="1"/>
    <s v="ELÉCTRICA"/>
    <s v="PANTALLAS DE PROYECCION-NEWLINE"/>
    <n v="450"/>
    <s v="watts"/>
    <n v="1"/>
    <n v="7.4"/>
    <n v="3330"/>
    <n v="73260"/>
    <n v="3.33"/>
    <n v="73.260000000000005"/>
    <s v="CLASE"/>
    <m/>
    <s v="X"/>
    <m/>
    <s v="ALUMNADO Y PERSONAL DOCENTE"/>
    <s v="DOCENTE"/>
  </r>
  <r>
    <x v="14"/>
    <x v="163"/>
    <x v="2"/>
    <s v="ELÉCTRICA"/>
    <s v="PISOTECHO LENNOX"/>
    <n v="6440"/>
    <s v="watts"/>
    <n v="1"/>
    <n v="7.4"/>
    <n v="47656"/>
    <n v="1048432"/>
    <n v="47.655999999999999"/>
    <n v="1048.432"/>
    <s v="CLASE"/>
    <m/>
    <m/>
    <s v="X"/>
    <s v="ALUMNADO Y PERSONAL DOCENTE"/>
    <s v="DOCENTE"/>
  </r>
  <r>
    <x v="14"/>
    <x v="163"/>
    <x v="5"/>
    <s v="ELÉCTRICA"/>
    <s v="COMPUTADORA HP"/>
    <n v="180"/>
    <s v="watts"/>
    <n v="28"/>
    <n v="7.4"/>
    <n v="37296"/>
    <n v="820512"/>
    <n v="37.295999999999999"/>
    <n v="820.51199999999994"/>
    <s v="CLASE"/>
    <m/>
    <m/>
    <s v="X"/>
    <s v="ALUMNADO Y PERSONAL DOCENTE"/>
    <s v="DOCENTE"/>
  </r>
  <r>
    <x v="14"/>
    <x v="163"/>
    <x v="1"/>
    <s v="ELÉCTRICA"/>
    <s v="REGULADOR"/>
    <n v="40"/>
    <s v="watts"/>
    <n v="1"/>
    <n v="7.4"/>
    <n v="296"/>
    <n v="6512"/>
    <n v="0.29599999999999999"/>
    <n v="6.5119999999999996"/>
    <s v="CLASE"/>
    <m/>
    <s v="X"/>
    <m/>
    <s v="PERSONAL ADMINISTRATIVO"/>
    <s v="JEFE DE DEPARTAMENTO"/>
  </r>
  <r>
    <x v="14"/>
    <x v="163"/>
    <x v="1"/>
    <s v="ELÉCTRICA"/>
    <s v="PANTALLAS DE PROYECCION-NEWLINE"/>
    <n v="450"/>
    <s v="watts"/>
    <n v="1"/>
    <n v="7.4"/>
    <n v="3330"/>
    <n v="73260"/>
    <n v="3.33"/>
    <n v="73.260000000000005"/>
    <s v="CLASE"/>
    <m/>
    <s v="X"/>
    <m/>
    <s v="ALUMNADO Y PERSONAL DOCENTE"/>
    <s v="DOCENTE"/>
  </r>
  <r>
    <x v="14"/>
    <x v="164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4"/>
    <x v="164"/>
    <x v="1"/>
    <s v="ELÉCTRICA"/>
    <s v="PANTALLAS DE PROYECCION-NEWLINE"/>
    <n v="450"/>
    <s v="watts"/>
    <n v="1"/>
    <n v="5"/>
    <n v="2250"/>
    <n v="49500"/>
    <n v="2.25"/>
    <n v="49.5"/>
    <s v="CLASE"/>
    <m/>
    <s v="X"/>
    <m/>
    <s v="ALUMNADO Y PERSONAL DOCENTE"/>
    <s v="DOCENTE"/>
  </r>
  <r>
    <x v="14"/>
    <x v="164"/>
    <x v="2"/>
    <s v="ELÉCTRICA"/>
    <s v="PISOTECH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4"/>
    <x v="165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4"/>
    <x v="166"/>
    <x v="1"/>
    <s v="ELÉCTRICA"/>
    <s v="PANTALLAS DE PROYECCION-NEWLINE"/>
    <n v="450"/>
    <s v="watts"/>
    <n v="1"/>
    <n v="5"/>
    <n v="2250"/>
    <n v="49500"/>
    <n v="2.25"/>
    <n v="49.5"/>
    <s v="CLASE"/>
    <m/>
    <s v="X"/>
    <m/>
    <s v="ALUMNADO Y PERSONAL DOCENTE"/>
    <s v="DOCENTE"/>
  </r>
  <r>
    <x v="14"/>
    <x v="166"/>
    <x v="2"/>
    <s v="ELÉCTRICA"/>
    <s v="PISOTECH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4"/>
    <x v="167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4"/>
    <x v="167"/>
    <x v="1"/>
    <s v="ELÉCTRICA"/>
    <s v="PANTALLAS DE PROYECCION-NEWLINE"/>
    <n v="450"/>
    <s v="watts"/>
    <n v="1"/>
    <n v="5"/>
    <n v="2250"/>
    <n v="49500"/>
    <n v="2.25"/>
    <n v="49.5"/>
    <s v="CLASE"/>
    <m/>
    <s v="X"/>
    <m/>
    <s v="ALUMNADO Y PERSONAL DOCENTE"/>
    <s v="DOCENTE"/>
  </r>
  <r>
    <x v="14"/>
    <x v="167"/>
    <x v="2"/>
    <s v="ELÉCTRICA"/>
    <s v="PISOTECH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4"/>
    <x v="168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4"/>
    <x v="168"/>
    <x v="1"/>
    <s v="ELÉCTRICA"/>
    <s v="PANTALLAS DE PROYECCION-NEWLINE"/>
    <n v="450"/>
    <s v="watts"/>
    <n v="1"/>
    <n v="5"/>
    <n v="2250"/>
    <n v="49500"/>
    <n v="2.25"/>
    <n v="49.5"/>
    <s v="CLASE"/>
    <m/>
    <s v="X"/>
    <m/>
    <s v="ALUMNADO Y PERSONAL DOCENTE"/>
    <s v="DOCENTE"/>
  </r>
  <r>
    <x v="14"/>
    <x v="168"/>
    <x v="2"/>
    <s v="ELÉCTRICA"/>
    <s v="PISOTECH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4"/>
    <x v="169"/>
    <x v="0"/>
    <s v="ELÉCTRICA"/>
    <s v="LAMPARAS  FLUORESCENTES EN U"/>
    <n v="32"/>
    <s v="watts"/>
    <n v="48"/>
    <n v="5"/>
    <n v="7680"/>
    <n v="168960"/>
    <n v="7.68"/>
    <n v="168.96"/>
    <s v="CLASE"/>
    <m/>
    <m/>
    <s v="X"/>
    <s v="TODOS (AS)"/>
    <s v="BRIGADAS"/>
  </r>
  <r>
    <x v="14"/>
    <x v="169"/>
    <x v="1"/>
    <s v="ELÉCTRICA"/>
    <s v="PANTALLAS DE PROYECCION-NEWLINE"/>
    <n v="450"/>
    <s v="watts"/>
    <n v="1"/>
    <n v="5"/>
    <n v="2250"/>
    <n v="49500"/>
    <n v="2.25"/>
    <n v="49.5"/>
    <s v="CLASE"/>
    <m/>
    <s v="X"/>
    <m/>
    <s v="ALUMNADO Y PERSONAL DOCENTE"/>
    <s v="DOCENTE"/>
  </r>
  <r>
    <x v="14"/>
    <x v="169"/>
    <x v="2"/>
    <s v="ELÉCTRICA"/>
    <s v="PISOTECHO LENNOX"/>
    <n v="6440"/>
    <s v="watts"/>
    <n v="1"/>
    <n v="5"/>
    <n v="32200"/>
    <n v="708400"/>
    <n v="32.200000000000003"/>
    <n v="708.4"/>
    <s v="CLASE"/>
    <m/>
    <m/>
    <s v="X"/>
    <s v="ALUMNADO Y PERSONAL DOCENTE"/>
    <s v="BRIGADAS"/>
  </r>
  <r>
    <x v="14"/>
    <x v="20"/>
    <x v="0"/>
    <s v="ELÉCTRICA"/>
    <s v="FOCO LUZ LED "/>
    <n v="15"/>
    <s v="watts"/>
    <n v="5"/>
    <n v="8"/>
    <n v="600"/>
    <n v="13200"/>
    <n v="0.6"/>
    <n v="13.2"/>
    <s v="ACCESO"/>
    <m/>
    <m/>
    <s v="X"/>
    <s v="TODOS (AS)"/>
    <s v="VIGILANTES"/>
  </r>
  <r>
    <x v="14"/>
    <x v="21"/>
    <x v="0"/>
    <s v="ELÉCTRICA"/>
    <s v="FOCO LUZ LED "/>
    <n v="15"/>
    <s v="watts"/>
    <n v="5"/>
    <n v="8"/>
    <n v="600"/>
    <n v="13200"/>
    <n v="0.6"/>
    <n v="13.2"/>
    <s v="ACCESO"/>
    <m/>
    <m/>
    <s v="X"/>
    <s v="TODOS (AS)"/>
    <s v="VIGILANTES"/>
  </r>
  <r>
    <x v="14"/>
    <x v="170"/>
    <x v="0"/>
    <s v="ELÉCTRICA"/>
    <s v="FOCO LUZ LED "/>
    <n v="6"/>
    <s v="watts"/>
    <n v="10"/>
    <n v="12"/>
    <n v="720"/>
    <n v="15840"/>
    <n v="0.72"/>
    <n v="15.84"/>
    <n v="7.1999999999999994E-4"/>
    <m/>
    <m/>
    <s v="X"/>
    <s v="TODOS (AS)"/>
    <s v="BRIGADAS"/>
  </r>
  <r>
    <x v="14"/>
    <x v="170"/>
    <x v="1"/>
    <s v="ELÉCTRICA"/>
    <s v="CAMARA DE SEGURIDAD DAHUA"/>
    <n v="10.1"/>
    <s v="watts"/>
    <n v="1"/>
    <n v="24"/>
    <n v="242.39999999999998"/>
    <n v="5332.7999999999993"/>
    <n v="0.24239999999999998"/>
    <n v="5.3327999999999989"/>
    <s v="SEGURIDAD"/>
    <m/>
    <m/>
    <s v="X"/>
    <s v="TODOS (AS)"/>
    <s v="RESPONSABLE DEL CENTRO DE COMPUTO"/>
  </r>
  <r>
    <x v="14"/>
    <x v="170"/>
    <x v="1"/>
    <s v="ELÉCTRICA"/>
    <s v="MODEM FORTINET"/>
    <n v="10.5"/>
    <s v="watts"/>
    <n v="1"/>
    <n v="24"/>
    <n v="252"/>
    <n v="5544"/>
    <n v="0.252"/>
    <n v="5.5439999999999996"/>
    <s v="CONECTIVIDAD"/>
    <m/>
    <m/>
    <s v="X"/>
    <s v="TODOS (AS)"/>
    <s v="RESPONSABLE DEL CENTRO DE COMPUTO"/>
  </r>
  <r>
    <x v="14"/>
    <x v="170"/>
    <x v="1"/>
    <s v="ELÉCTRICA"/>
    <s v="MODEM FORTINET"/>
    <n v="10.5"/>
    <s v="watts"/>
    <n v="1"/>
    <n v="24"/>
    <n v="252"/>
    <n v="5544"/>
    <n v="0.252"/>
    <n v="5.5439999999999996"/>
    <s v="CONECTIVIDAD"/>
    <m/>
    <m/>
    <m/>
    <m/>
    <m/>
  </r>
  <r>
    <x v="14"/>
    <x v="170"/>
    <x v="0"/>
    <s v="ELÉCTRICA"/>
    <s v="SEÑALETICA LUMINOSA LLOYD'S"/>
    <n v="4"/>
    <s v="watts"/>
    <n v="1"/>
    <n v="24"/>
    <n v="96"/>
    <n v="2112"/>
    <n v="9.6000000000000002E-2"/>
    <n v="2.1120000000000001"/>
    <s v="ACCESO"/>
    <s v="X"/>
    <m/>
    <m/>
    <s v="TODOS (AS)"/>
    <s v="VIGILANTES"/>
  </r>
  <r>
    <x v="14"/>
    <x v="170"/>
    <x v="0"/>
    <s v="ELÉCTRICA"/>
    <s v="FOCOS LUZ LED"/>
    <n v="6"/>
    <s v="watts"/>
    <n v="10"/>
    <n v="1.8"/>
    <n v="108"/>
    <n v="2376"/>
    <n v="0.108"/>
    <n v="2.3759999999999999"/>
    <s v="REUNIÓN"/>
    <m/>
    <m/>
    <s v="X"/>
    <s v="PERSONAL"/>
    <s v="BRIGADAS"/>
  </r>
  <r>
    <x v="14"/>
    <x v="28"/>
    <x v="1"/>
    <s v="ELÉCTRICA"/>
    <s v="PROYECTOR INFOCUS"/>
    <n v="270"/>
    <s v="watts"/>
    <n v="1"/>
    <n v="4.8"/>
    <n v="1296"/>
    <n v="28512"/>
    <n v="1.296"/>
    <n v="28.512"/>
    <s v="REUNIÓN"/>
    <m/>
    <m/>
    <s v="X"/>
    <s v="PERSONAL"/>
    <s v="PERSONAL ADMINISTRATIVO"/>
  </r>
  <r>
    <x v="14"/>
    <x v="28"/>
    <x v="2"/>
    <s v="ELÉCTRICA"/>
    <s v="MINI SPLIT LENNOX"/>
    <n v="6440"/>
    <s v="watts"/>
    <n v="1"/>
    <n v="4.8"/>
    <n v="30912"/>
    <n v="680064"/>
    <n v="30.911999999999999"/>
    <n v="680.06399999999996"/>
    <s v="REUNIÓN"/>
    <m/>
    <m/>
    <s v="X"/>
    <s v="PERSONAL ADMINISTRATIVO"/>
    <s v="BRIGADAS"/>
  </r>
  <r>
    <x v="14"/>
    <x v="28"/>
    <x v="8"/>
    <s v="ELECTRICA"/>
    <s v="CAFETERA"/>
    <n v="900"/>
    <s v="watts"/>
    <n v="1"/>
    <n v="1"/>
    <n v="900"/>
    <n v="19800"/>
    <n v="0.9"/>
    <n v="19.8"/>
    <m/>
    <m/>
    <m/>
    <m/>
    <m/>
    <m/>
  </r>
  <r>
    <x v="14"/>
    <x v="28"/>
    <x v="0"/>
    <s v="ELÉCTRICA"/>
    <s v="LAMPARAS  FLUORESCENTES "/>
    <n v="32"/>
    <s v="watts"/>
    <n v="12"/>
    <n v="8"/>
    <n v="3072"/>
    <n v="67584"/>
    <n v="3.0720000000000001"/>
    <n v="67.584000000000003"/>
    <s v="ADMINISTRATIVA"/>
    <m/>
    <m/>
    <s v="X"/>
    <s v="PERSONAL ADMINISTRATIVO"/>
    <s v="BRIGADAS"/>
  </r>
  <r>
    <x v="14"/>
    <x v="171"/>
    <x v="2"/>
    <s v="ELÉCTRICA"/>
    <s v="MINI SPLIT LENNOX"/>
    <n v="6440"/>
    <s v="watts"/>
    <n v="1"/>
    <n v="6"/>
    <n v="38640"/>
    <n v="850080"/>
    <n v="38.64"/>
    <n v="850.08"/>
    <s v="ADMINISTRATIVA"/>
    <m/>
    <m/>
    <s v="X"/>
    <s v="PERSONAL ADMINISTRATIVO"/>
    <s v="JEFA DE DEPARTAMENTO"/>
  </r>
  <r>
    <x v="14"/>
    <x v="171"/>
    <x v="5"/>
    <s v="ELÉCTRICA"/>
    <s v="COMPUTADORAS HP LV1911"/>
    <n v="180"/>
    <s v="watts"/>
    <n v="1"/>
    <n v="8"/>
    <n v="1440"/>
    <n v="31680"/>
    <n v="1.44"/>
    <n v="31.68"/>
    <s v="ADMINISTRATIVA"/>
    <m/>
    <m/>
    <s v="X"/>
    <s v="PERSONAL ADMINISTRATIVO"/>
    <s v="JEFA DE DEPARTAMENTO"/>
  </r>
  <r>
    <x v="14"/>
    <x v="171"/>
    <x v="0"/>
    <s v="ELÉCTRICA"/>
    <s v="LAMPARAS  FLUORESCENTES EN BARRA"/>
    <n v="32"/>
    <s v="watts"/>
    <n v="12"/>
    <n v="4"/>
    <n v="1536"/>
    <n v="33792"/>
    <n v="1.536"/>
    <n v="33.792000000000002"/>
    <s v="ADMINISTRATIVA"/>
    <m/>
    <m/>
    <s v="X"/>
    <s v="PERSONAL"/>
    <s v="BRIGADAS"/>
  </r>
  <r>
    <x v="14"/>
    <x v="172"/>
    <x v="0"/>
    <s v="ELÉCTRICA"/>
    <s v="LAMPARAS  FLUORESCENTES"/>
    <n v="32"/>
    <s v="watts"/>
    <n v="6"/>
    <n v="12"/>
    <n v="2304"/>
    <n v="50688"/>
    <n v="2.3039999999999998"/>
    <n v="50.688000000000002"/>
    <s v="ATENCIÓN"/>
    <m/>
    <m/>
    <s v="X"/>
    <s v="PERSONAL ADMINISTRATIVO"/>
    <s v="BRIGADAS"/>
  </r>
  <r>
    <x v="14"/>
    <x v="172"/>
    <x v="5"/>
    <s v="ELÉCTRICA"/>
    <s v="COMPUTADORA HP"/>
    <n v="18"/>
    <s v="watts"/>
    <n v="1"/>
    <n v="8"/>
    <n v="144"/>
    <n v="3168"/>
    <n v="0.14399999999999999"/>
    <n v="3.1680000000000001"/>
    <s v="ADMINISTRATIVA"/>
    <m/>
    <m/>
    <s v="X"/>
    <s v="PERSONAL ADMINISTRATIVO"/>
    <s v="JEFA DE DEPARTAMENTO"/>
  </r>
  <r>
    <x v="14"/>
    <x v="172"/>
    <x v="1"/>
    <s v="ELÉCTRICA"/>
    <s v="REGULADOR INDUSTRONIC"/>
    <n v="3333"/>
    <s v="watts"/>
    <n v="1"/>
    <n v="24"/>
    <n v="79992"/>
    <n v="1759824"/>
    <n v="79.992000000000004"/>
    <n v="1759.8240000000001"/>
    <s v="ADMINISTRATIVA"/>
    <m/>
    <m/>
    <s v="X"/>
    <s v="TODOS (AS)"/>
    <s v="MANTENIMIENTO"/>
  </r>
  <r>
    <x v="14"/>
    <x v="172"/>
    <x v="2"/>
    <s v="ELÉCTRICA"/>
    <s v="PISOTECHO LENNOX"/>
    <n v="6440"/>
    <s v="watts"/>
    <n v="1"/>
    <n v="6"/>
    <n v="38640"/>
    <n v="850080"/>
    <n v="38.64"/>
    <n v="850.08"/>
    <s v="ADMINISTRATIVA"/>
    <m/>
    <m/>
    <s v="X"/>
    <s v="ALUMNADO, PERSONAL DOCENTE Y ADMINISTRATIVO"/>
    <s v="BRIGADAS"/>
  </r>
  <r>
    <x v="14"/>
    <x v="173"/>
    <x v="0"/>
    <s v="ELÉCTRICA"/>
    <s v="LÁMPARA LED"/>
    <n v="18"/>
    <s v="watts"/>
    <n v="1"/>
    <n v="4"/>
    <n v="72"/>
    <n v="1584"/>
    <n v="7.1999999999999995E-2"/>
    <n v="1.5840000000000001"/>
    <s v="ACCESO"/>
    <m/>
    <m/>
    <s v="X"/>
    <s v="TODOS (AS)"/>
    <s v="BRIGADAS"/>
  </r>
  <r>
    <x v="14"/>
    <x v="116"/>
    <x v="0"/>
    <s v="ELÉCTRICA"/>
    <s v="LÁMPARA LED"/>
    <n v="18"/>
    <s v="watts"/>
    <n v="1"/>
    <n v="4"/>
    <n v="72"/>
    <n v="1584"/>
    <n v="7.1999999999999995E-2"/>
    <n v="1.5840000000000001"/>
    <s v="ACCESO"/>
    <m/>
    <m/>
    <s v="X"/>
    <s v="TODOS (AS)"/>
    <s v="BRIGADAS"/>
  </r>
  <r>
    <x v="14"/>
    <x v="116"/>
    <x v="4"/>
    <s v="ELECTRICA"/>
    <s v="DISPENSADOR DE ROYAL"/>
    <n v="550"/>
    <s v="watts"/>
    <n v="1"/>
    <n v="12"/>
    <n v="6600"/>
    <n v="145200"/>
    <n v="6.6"/>
    <n v="145.19999999999999"/>
    <m/>
    <m/>
    <m/>
    <m/>
    <m/>
    <m/>
  </r>
  <r>
    <x v="14"/>
    <x v="116"/>
    <x v="8"/>
    <s v="ELECTRICA"/>
    <s v="MICROONDAS DAEWOO"/>
    <n v="1500"/>
    <s v="watts"/>
    <n v="1"/>
    <n v="2"/>
    <n v="3000"/>
    <n v="66000"/>
    <n v="3"/>
    <n v="66"/>
    <m/>
    <m/>
    <m/>
    <m/>
    <m/>
    <m/>
  </r>
  <r>
    <x v="14"/>
    <x v="116"/>
    <x v="8"/>
    <s v="ELECTRICA"/>
    <s v="CALENTADOR DE AGUA  OSTER"/>
    <n v="1000"/>
    <s v="watts"/>
    <n v="1"/>
    <n v="1"/>
    <n v="1000"/>
    <n v="22000"/>
    <n v="1"/>
    <n v="22"/>
    <m/>
    <m/>
    <m/>
    <m/>
    <m/>
    <m/>
  </r>
  <r>
    <x v="14"/>
    <x v="116"/>
    <x v="8"/>
    <s v="ELECTRICA"/>
    <s v="REFRIGERADOR SANYO"/>
    <n v="1127"/>
    <s v="watts"/>
    <n v="1"/>
    <n v="24"/>
    <n v="24"/>
    <n v="24"/>
    <n v="24"/>
    <n v="24"/>
    <m/>
    <m/>
    <m/>
    <m/>
    <m/>
    <m/>
  </r>
  <r>
    <x v="14"/>
    <x v="174"/>
    <x v="2"/>
    <s v="ELÉCTRICA"/>
    <s v="MINISPLIT LENNOX"/>
    <n v="6440"/>
    <s v="watts"/>
    <n v="1"/>
    <n v="24"/>
    <n v="154560"/>
    <n v="3400320"/>
    <n v="154.56"/>
    <n v="3400.32"/>
    <s v="CONECTIVIDAD"/>
    <m/>
    <m/>
    <s v="X"/>
    <s v="TODOS (AS)"/>
    <s v="RESPONSABLE DEL CENTRO DE COMPUTO"/>
  </r>
  <r>
    <x v="14"/>
    <x v="175"/>
    <x v="0"/>
    <s v="ELECTRICA"/>
    <s v="LAMPARA DE BARRA"/>
    <n v="18"/>
    <s v="watts"/>
    <n v="12"/>
    <n v="8"/>
    <n v="1728"/>
    <n v="38016"/>
    <n v="1.728"/>
    <n v="38.015999999999998"/>
    <m/>
    <m/>
    <m/>
    <m/>
    <m/>
    <m/>
  </r>
  <r>
    <x v="14"/>
    <x v="174"/>
    <x v="5"/>
    <s v="ELÉCTRICA"/>
    <s v="COMPUTADORA HP"/>
    <n v="450"/>
    <s v="watts"/>
    <n v="1"/>
    <n v="2"/>
    <n v="900"/>
    <n v="19800"/>
    <n v="0.9"/>
    <n v="19.8"/>
    <s v="REUNIÓN"/>
    <m/>
    <m/>
    <s v="X"/>
    <s v="TODOS (AS)"/>
    <s v="RESPONSABLE DE MEDIOS AUDIOVISUALES"/>
  </r>
  <r>
    <x v="14"/>
    <x v="176"/>
    <x v="2"/>
    <s v="ELÉCTRICA"/>
    <s v="AIRE ACONDICIONADO INDUSTRIAL LENNOX"/>
    <n v="11920"/>
    <s v="watts"/>
    <n v="3"/>
    <n v="2"/>
    <n v="71520"/>
    <n v="1573440"/>
    <n v="71.52"/>
    <n v="1573.44"/>
    <s v="REUNIÓN"/>
    <m/>
    <m/>
    <s v="X"/>
    <s v="TODOS (AS)"/>
    <s v="BRIGADAS"/>
  </r>
  <r>
    <x v="14"/>
    <x v="176"/>
    <x v="5"/>
    <s v="ELÉCTRICA"/>
    <s v="COMPUTADORA DELL"/>
    <n v="60"/>
    <s v="watts"/>
    <n v="1"/>
    <n v="5"/>
    <n v="300"/>
    <n v="6600"/>
    <n v="0.3"/>
    <n v="6.6"/>
    <s v="ALMACÉN"/>
    <m/>
    <m/>
    <s v="X"/>
    <s v="PERSONAL ADMINISTRATIVO"/>
    <s v="RESPONSABLE DE ALMACÉN"/>
  </r>
  <r>
    <x v="14"/>
    <x v="176"/>
    <x v="3"/>
    <s v="ELECTRICA"/>
    <s v="ESCANER HP"/>
    <n v="270"/>
    <s v="watts"/>
    <n v="1"/>
    <n v="3"/>
    <n v="810"/>
    <n v="17820"/>
    <n v="0.81"/>
    <n v="17.82"/>
    <m/>
    <m/>
    <m/>
    <m/>
    <m/>
    <m/>
  </r>
  <r>
    <x v="14"/>
    <x v="176"/>
    <x v="4"/>
    <s v="ELECTRICA"/>
    <s v="REGULADOR INDUSTRONIC"/>
    <n v="3333"/>
    <s v="watts"/>
    <n v="1"/>
    <n v="24"/>
    <n v="79992"/>
    <n v="1759824"/>
    <n v="79.992000000000004"/>
    <n v="1759.8240000000001"/>
    <m/>
    <m/>
    <m/>
    <m/>
    <m/>
    <m/>
  </r>
  <r>
    <x v="14"/>
    <x v="176"/>
    <x v="0"/>
    <s v="ELÉCTRICA"/>
    <s v="FOCOS"/>
    <n v="100"/>
    <s v="watts"/>
    <n v="6"/>
    <n v="8"/>
    <n v="4800"/>
    <n v="105600"/>
    <n v="4.8"/>
    <n v="105.6"/>
    <s v="ALMACÉN"/>
    <m/>
    <m/>
    <s v="X"/>
    <s v="PERSONAL"/>
    <s v="BRIGADAS"/>
  </r>
  <r>
    <x v="14"/>
    <x v="176"/>
    <x v="3"/>
    <s v="ELECTRICA"/>
    <s v="IMPRESORA HP"/>
    <n v="270"/>
    <s v="watts"/>
    <n v="1"/>
    <n v="8"/>
    <n v="2160"/>
    <n v="47520"/>
    <n v="2.16"/>
    <n v="47.52"/>
    <m/>
    <m/>
    <m/>
    <m/>
    <m/>
    <m/>
  </r>
  <r>
    <x v="14"/>
    <x v="176"/>
    <x v="0"/>
    <s v="ELÉCTRICA"/>
    <s v="LAMPARAS "/>
    <n v="100"/>
    <s v="watts"/>
    <n v="4"/>
    <n v="2"/>
    <n v="800"/>
    <n v="17600"/>
    <n v="0.8"/>
    <n v="17.600000000000001"/>
    <s v="PRÁCTICAS/CLASE"/>
    <m/>
    <m/>
    <s v="X"/>
    <s v="TODOS (AS)"/>
    <s v="MANTENIMIENTO"/>
  </r>
  <r>
    <x v="14"/>
    <x v="55"/>
    <x v="0"/>
    <s v="ELÉCTRICA"/>
    <s v="LAMPARAS "/>
    <n v="100"/>
    <s v="watts"/>
    <n v="1"/>
    <n v="5"/>
    <n v="500"/>
    <n v="11000"/>
    <n v="0.5"/>
    <n v="11"/>
    <s v="RECREATIVA"/>
    <m/>
    <m/>
    <s v="X"/>
    <s v="TODOS (AS)"/>
    <s v="VIGILANTES"/>
  </r>
  <r>
    <x v="14"/>
    <x v="54"/>
    <x v="0"/>
    <s v="ELÉCTRICA"/>
    <s v="LAMPARAS "/>
    <n v="100"/>
    <s v="watts"/>
    <n v="1"/>
    <n v="5"/>
    <n v="500"/>
    <n v="11000"/>
    <n v="0.5"/>
    <n v="11"/>
    <s v="RECREATIVA"/>
    <m/>
    <m/>
    <s v="X"/>
    <s v="TODOS (AS)"/>
    <s v="VIGILANTES"/>
  </r>
  <r>
    <x v="14"/>
    <x v="177"/>
    <x v="3"/>
    <s v="ELÉCTRICA"/>
    <s v="PROYECTOR EPSON"/>
    <n v="270"/>
    <s v="watts"/>
    <n v="1"/>
    <n v="12"/>
    <n v="3240"/>
    <n v="71280"/>
    <n v="3.24"/>
    <n v="71.28"/>
    <s v="ACCESO A INSTALACIONES"/>
    <m/>
    <m/>
    <s v="X"/>
    <s v="PERSONAL"/>
    <s v="VIGILANTES"/>
  </r>
  <r>
    <x v="14"/>
    <x v="177"/>
    <x v="1"/>
    <s v="ELÉCTRICA"/>
    <s v="BOCINAS PEAVEY"/>
    <n v="130"/>
    <s v="watts"/>
    <n v="1"/>
    <n v="12"/>
    <n v="1560"/>
    <n v="34320"/>
    <n v="1.56"/>
    <n v="34.32"/>
    <s v="ACCESO A INSTALACIONES"/>
    <m/>
    <m/>
    <s v="X"/>
    <s v="PERSONAL"/>
    <s v="VIGILANTES"/>
  </r>
  <r>
    <x v="14"/>
    <x v="177"/>
    <x v="0"/>
    <s v="ELÉCTRICA"/>
    <s v="LAMPARAS DE BARRA"/>
    <n v="100"/>
    <s v="watts"/>
    <n v="48"/>
    <n v="5"/>
    <n v="24000"/>
    <n v="528000"/>
    <n v="24"/>
    <n v="528"/>
    <s v="RECREATIVA"/>
    <m/>
    <m/>
    <s v="X"/>
    <s v="TODOS (AS)"/>
    <s v="VIGILANTES"/>
  </r>
  <r>
    <x v="14"/>
    <x v="177"/>
    <x v="1"/>
    <s v="ELÉCTRICA"/>
    <s v="PANTALLAS DE PROYECCION-NEWLINE"/>
    <n v="450"/>
    <s v="watts"/>
    <n v="1"/>
    <n v="12"/>
    <n v="5400"/>
    <n v="118800"/>
    <n v="5.4"/>
    <n v="118.8"/>
    <s v="ACCESO A INSTALACIONES"/>
    <m/>
    <m/>
    <s v="X"/>
    <s v="PERSONAL"/>
    <s v="VIGILANTES"/>
  </r>
  <r>
    <x v="14"/>
    <x v="177"/>
    <x v="1"/>
    <s v="ELECTRICA"/>
    <s v="MODEM FORTINET"/>
    <n v="10.5"/>
    <s v="watts"/>
    <n v="2"/>
    <n v="12"/>
    <n v="252"/>
    <n v="5544"/>
    <n v="0.252"/>
    <n v="5.5439999999999996"/>
    <m/>
    <m/>
    <m/>
    <m/>
    <m/>
    <m/>
  </r>
  <r>
    <x v="14"/>
    <x v="177"/>
    <x v="6"/>
    <s v="ELÉCTRICA"/>
    <s v="CAMARA DE SEGURIDAD"/>
    <n v="15.8"/>
    <s v="watts"/>
    <n v="8"/>
    <n v="24"/>
    <n v="3033.6000000000004"/>
    <n v="66739.200000000012"/>
    <n v="3.0336000000000003"/>
    <n v="66.739200000000011"/>
    <m/>
    <m/>
    <m/>
    <m/>
    <m/>
    <m/>
  </r>
  <r>
    <x v="15"/>
    <x v="178"/>
    <x v="5"/>
    <s v="ELÉCTRICA"/>
    <s v="COMPUTADORA HP"/>
    <n v="60"/>
    <s v="watts"/>
    <n v="1"/>
    <n v="5"/>
    <n v="300"/>
    <n v="6600"/>
    <n v="145200"/>
    <n v="6.6"/>
    <s v="ALMACÉN"/>
    <m/>
    <s v="X"/>
    <m/>
    <s v="PERSONAL ADMINISTRATIVO"/>
    <s v="RESPONSABLE DE ALMACÉN"/>
  </r>
  <r>
    <x v="15"/>
    <x v="178"/>
    <x v="0"/>
    <s v="ELÉCTRICA"/>
    <s v="FOCOS"/>
    <n v="100"/>
    <s v="watts"/>
    <n v="4"/>
    <n v="8"/>
    <n v="3200"/>
    <n v="70400"/>
    <n v="1548800"/>
    <n v="70.400000000000006"/>
    <s v="ALMACÉN"/>
    <m/>
    <s v="X"/>
    <m/>
    <s v="PERSONAL"/>
    <s v="BRIGADAS"/>
  </r>
  <r>
    <x v="15"/>
    <x v="178"/>
    <x v="4"/>
    <s v="ELÉCTRICA"/>
    <s v="DISPENSADOR DE AGUA BIG&amp;GREAT"/>
    <n v="9"/>
    <s v="watts"/>
    <n v="1"/>
    <n v="24"/>
    <n v="216"/>
    <n v="4752"/>
    <n v="104544"/>
    <n v="4.7519999999999998"/>
    <s v="HIDRATACIÓN"/>
    <m/>
    <s v="X"/>
    <m/>
    <s v="PERSONAL ADMINISTRATIVO"/>
    <s v="RESPONSABLE DEL ALMACÉN"/>
  </r>
  <r>
    <x v="15"/>
    <x v="179"/>
    <x v="0"/>
    <s v="ELÉCTRICA"/>
    <s v="LAMPARAS "/>
    <n v="100"/>
    <s v="watts"/>
    <n v="4"/>
    <n v="2"/>
    <n v="800"/>
    <n v="17600"/>
    <n v="387200"/>
    <n v="17.600000000000001"/>
    <s v="PRÁCTICAS/CLASE"/>
    <m/>
    <s v="X"/>
    <m/>
    <s v="TODOS (AS)"/>
    <s v="MANTENIMIENTO"/>
  </r>
  <r>
    <x v="16"/>
    <x v="180"/>
    <x v="0"/>
    <s v="ELÉCTRICA"/>
    <s v="LAMPARAS "/>
    <n v="100"/>
    <s v="watts"/>
    <n v="32"/>
    <n v="5"/>
    <n v="16000"/>
    <n v="352000"/>
    <n v="7744000"/>
    <n v="352"/>
    <s v="RECREATIVA"/>
    <m/>
    <s v="X"/>
    <m/>
    <s v="TODOS (AS)"/>
    <s v="VIGILANTES"/>
  </r>
  <r>
    <x v="16"/>
    <x v="181"/>
    <x v="0"/>
    <s v="ELÉCTRICA"/>
    <s v="LAMPARAS "/>
    <n v="100"/>
    <s v="watts"/>
    <n v="20"/>
    <n v="5"/>
    <n v="10000"/>
    <n v="220000"/>
    <n v="4840000"/>
    <n v="220"/>
    <s v="RECREATIVA"/>
    <m/>
    <s v="X"/>
    <m/>
    <s v="TODOS (AS)"/>
    <s v="VIGILANTES"/>
  </r>
  <r>
    <x v="16"/>
    <x v="182"/>
    <x v="0"/>
    <s v="ELÉCTRICA"/>
    <s v="LAMPARAS"/>
    <n v="85"/>
    <s v="watts"/>
    <n v="7"/>
    <n v="12"/>
    <n v="7140"/>
    <n v="157080"/>
    <n v="3455760"/>
    <n v="157.08000000000001"/>
    <s v="ACCESO"/>
    <m/>
    <s v="X"/>
    <m/>
    <s v="TODOS (AS)"/>
    <s v="VIGILANTES"/>
  </r>
  <r>
    <x v="16"/>
    <x v="182"/>
    <x v="6"/>
    <s v="ELÉCTRICA"/>
    <s v="CAMARA DE SEGURIDAD"/>
    <n v="15.8"/>
    <s v="watts"/>
    <n v="8"/>
    <n v="24"/>
    <n v="3033.6000000000004"/>
    <n v="66739.200000000012"/>
    <n v="1468262.4000000004"/>
    <n v="66.739200000000011"/>
    <s v="ACCESO"/>
    <m/>
    <m/>
    <m/>
    <m/>
    <m/>
  </r>
  <r>
    <x v="16"/>
    <x v="183"/>
    <x v="0"/>
    <s v="ELÉCTRICA"/>
    <s v="FOCOS "/>
    <n v="26"/>
    <s v="watts"/>
    <n v="3"/>
    <n v="12"/>
    <n v="936"/>
    <n v="20592"/>
    <n v="453024"/>
    <n v="20.591999999999999"/>
    <s v="ACCESO A INSTALACIONES"/>
    <m/>
    <s v="X"/>
    <m/>
    <s v="PERSONAL"/>
    <s v="VIGILANTES"/>
  </r>
  <r>
    <x v="16"/>
    <x v="183"/>
    <x v="0"/>
    <s v="ELÉCTRICA"/>
    <s v="FOCOS"/>
    <n v="23"/>
    <s v="watts"/>
    <n v="1"/>
    <n v="12"/>
    <n v="276"/>
    <n v="6072"/>
    <n v="133584"/>
    <n v="6.0720000000000001"/>
    <s v="ACCESO A INSTALACIONES"/>
    <m/>
    <s v="X"/>
    <m/>
    <s v="PERSONAL"/>
    <s v="VIGILANTES"/>
  </r>
  <r>
    <x v="16"/>
    <x v="184"/>
    <x v="0"/>
    <s v="ELÉCTRICA"/>
    <s v="FOCO "/>
    <n v="26"/>
    <s v="watts"/>
    <n v="1"/>
    <n v="12"/>
    <n v="312"/>
    <n v="6864"/>
    <n v="151008"/>
    <n v="6.8639999999999999"/>
    <s v="ACCESO A INSTALACIONES"/>
    <m/>
    <s v="X"/>
    <m/>
    <s v="PERSONAL"/>
    <s v="VIGILANT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6" indent="0" outline="1" outlineData="1" multipleFieldFilters="0">
  <location ref="A5:B191" firstHeaderRow="1" firstDataRow="1" firstDataCol="1" rowPageCount="2" colPageCount="1"/>
  <pivotFields count="19">
    <pivotField axis="axisPage" multipleItemSelectionAllowed="1" showAll="0">
      <items count="18">
        <item x="15"/>
        <item x="6"/>
        <item x="5"/>
        <item x="11"/>
        <item x="2"/>
        <item x="1"/>
        <item x="0"/>
        <item x="10"/>
        <item x="3"/>
        <item x="9"/>
        <item x="8"/>
        <item x="7"/>
        <item x="14"/>
        <item x="13"/>
        <item x="12"/>
        <item x="4"/>
        <item x="16"/>
        <item t="default"/>
      </items>
    </pivotField>
    <pivotField axis="axisRow" showAll="0" includeNewItemsInFilter="1">
      <items count="186">
        <item x="14"/>
        <item x="80"/>
        <item x="56"/>
        <item x="78"/>
        <item x="143"/>
        <item x="162"/>
        <item x="159"/>
        <item x="155"/>
        <item x="154"/>
        <item x="68"/>
        <item x="156"/>
        <item x="175"/>
        <item x="138"/>
        <item x="177"/>
        <item x="91"/>
        <item x="0"/>
        <item x="149"/>
        <item x="74"/>
        <item x="89"/>
        <item x="164"/>
        <item x="107"/>
        <item x="166"/>
        <item x="165"/>
        <item x="108"/>
        <item x="167"/>
        <item x="109"/>
        <item x="168"/>
        <item x="110"/>
        <item x="169"/>
        <item x="111"/>
        <item x="1"/>
        <item x="75"/>
        <item x="90"/>
        <item x="2"/>
        <item x="76"/>
        <item x="3"/>
        <item x="92"/>
        <item x="4"/>
        <item x="96"/>
        <item x="22"/>
        <item x="97"/>
        <item x="23"/>
        <item x="24"/>
        <item x="98"/>
        <item x="25"/>
        <item x="26"/>
        <item x="99"/>
        <item x="161"/>
        <item x="100"/>
        <item x="17"/>
        <item x="87"/>
        <item x="94"/>
        <item x="70"/>
        <item x="173"/>
        <item x="95"/>
        <item x="117"/>
        <item x="8"/>
        <item x="7"/>
        <item x="55"/>
        <item x="54"/>
        <item x="83"/>
        <item x="21"/>
        <item x="20"/>
        <item x="60"/>
        <item x="158"/>
        <item x="140"/>
        <item x="139"/>
        <item x="49"/>
        <item x="46"/>
        <item x="59"/>
        <item x="66"/>
        <item x="77"/>
        <item x="69"/>
        <item x="116"/>
        <item x="67"/>
        <item x="40"/>
        <item x="112"/>
        <item x="93"/>
        <item x="6"/>
        <item x="5"/>
        <item x="151"/>
        <item x="32"/>
        <item x="123"/>
        <item x="126"/>
        <item x="157"/>
        <item x="129"/>
        <item x="119"/>
        <item x="18"/>
        <item x="86"/>
        <item x="65"/>
        <item x="125"/>
        <item x="148"/>
        <item x="41"/>
        <item x="128"/>
        <item x="62"/>
        <item x="61"/>
        <item x="144"/>
        <item x="124"/>
        <item x="114"/>
        <item x="153"/>
        <item x="64"/>
        <item x="142"/>
        <item x="127"/>
        <item x="36"/>
        <item x="105"/>
        <item x="172"/>
        <item x="45"/>
        <item x="174"/>
        <item x="19"/>
        <item x="146"/>
        <item x="47"/>
        <item x="88"/>
        <item x="71"/>
        <item x="104"/>
        <item x="43"/>
        <item x="38"/>
        <item x="81"/>
        <item x="82"/>
        <item x="51"/>
        <item x="30"/>
        <item x="31"/>
        <item x="122"/>
        <item x="58"/>
        <item x="152"/>
        <item x="133"/>
        <item x="163"/>
        <item x="137"/>
        <item x="9"/>
        <item x="132"/>
        <item x="134"/>
        <item x="11"/>
        <item x="121"/>
        <item x="44"/>
        <item x="103"/>
        <item x="10"/>
        <item x="141"/>
        <item x="171"/>
        <item x="16"/>
        <item x="72"/>
        <item x="160"/>
        <item x="106"/>
        <item x="118"/>
        <item x="53"/>
        <item x="130"/>
        <item x="145"/>
        <item x="131"/>
        <item x="147"/>
        <item x="150"/>
        <item x="15"/>
        <item x="170"/>
        <item x="27"/>
        <item x="48"/>
        <item x="176"/>
        <item x="12"/>
        <item x="79"/>
        <item x="73"/>
        <item x="28"/>
        <item x="37"/>
        <item x="39"/>
        <item x="33"/>
        <item x="120"/>
        <item x="13"/>
        <item x="35"/>
        <item x="102"/>
        <item x="29"/>
        <item x="57"/>
        <item x="52"/>
        <item x="85"/>
        <item x="84"/>
        <item x="113"/>
        <item x="34"/>
        <item x="50"/>
        <item x="101"/>
        <item x="135"/>
        <item x="136"/>
        <item x="63"/>
        <item x="42"/>
        <item x="115"/>
        <item x="178"/>
        <item x="179"/>
        <item x="180"/>
        <item x="181"/>
        <item x="182"/>
        <item x="183"/>
        <item x="184"/>
        <item t="default"/>
      </items>
    </pivotField>
    <pivotField axis="axisPage" multipleItemSelectionAllowed="1" showAll="0">
      <items count="12">
        <item x="2"/>
        <item x="4"/>
        <item x="8"/>
        <item x="5"/>
        <item x="3"/>
        <item x="6"/>
        <item x="1"/>
        <item x="10"/>
        <item x="9"/>
        <item x="0"/>
        <item x="7"/>
        <item t="default"/>
      </items>
    </pivotField>
    <pivotField multipleItemSelectionAllowed="1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18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 t="grand">
      <x/>
    </i>
  </rowItems>
  <colItems count="1">
    <i/>
  </colItems>
  <pageFields count="2">
    <pageField fld="0" hier="-1"/>
    <pageField fld="2" hier="-1"/>
  </pageFields>
  <dataFields count="1">
    <dataField name="Suma de Consumo mensual Estimado WATTS" fld="10" baseField="1" baseItem="0" numFmtId="43"/>
  </dataFields>
  <formats count="6">
    <format dxfId="145">
      <pivotArea collapsedLevelsAreSubtotals="1" fieldPosition="0">
        <references count="1">
          <reference field="1" count="1">
            <x v="154"/>
          </reference>
        </references>
      </pivotArea>
    </format>
    <format dxfId="144">
      <pivotArea collapsedLevelsAreSubtotals="1" fieldPosition="0">
        <references count="1">
          <reference field="1" count="1">
            <x v="154"/>
          </reference>
        </references>
      </pivotArea>
    </format>
    <format dxfId="143">
      <pivotArea collapsedLevelsAreSubtotals="1" fieldPosition="0">
        <references count="1">
          <reference field="1" count="1">
            <x v="154"/>
          </reference>
        </references>
      </pivotArea>
    </format>
    <format dxfId="142">
      <pivotArea outline="0" collapsedLevelsAreSubtotals="1" fieldPosition="0"/>
    </format>
    <format dxfId="141">
      <pivotArea outline="0" collapsedLevelsAreSubtotals="1" fieldPosition="0"/>
    </format>
    <format dxfId="14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3" displayName="Tabla3" ref="B10:H23" totalsRowCount="1" headerRowDxfId="139">
  <autoFilter ref="B10:H22"/>
  <tableColumns count="7">
    <tableColumn id="1" name="Mes" dataDxfId="138" totalsRowDxfId="81"/>
    <tableColumn id="2" name="Lectura Inicial" dataDxfId="137" totalsRowDxfId="80" dataCellStyle="Millares">
      <calculatedColumnFormula>#REF!</calculatedColumnFormula>
    </tableColumn>
    <tableColumn id="3" name="Lectura Final" dataDxfId="136" totalsRowDxfId="79" dataCellStyle="Millares">
      <calculatedColumnFormula>[1]PARETO_SGEN_ITSRV!D14</calculatedColumnFormula>
    </tableColumn>
    <tableColumn id="4" name=" Kw Real  (IDEn)" totalsRowFunction="custom" dataDxfId="135" totalsRowDxfId="78" dataCellStyle="Millares">
      <calculatedColumnFormula>IF(OR(Tabla3[[#This Row],[Lectura Inicial]]="",Tabla3[[#This Row],[Lectura Final]]=""),"",D11-C11)</calculatedColumnFormula>
      <totalsRowFormula>AVERAGE(Tabla3[ Kw Real  (IDEn)])</totalsRowFormula>
    </tableColumn>
    <tableColumn id="5" name="LBEn" dataDxfId="134" totalsRowDxfId="77" dataCellStyle="Millares">
      <calculatedColumnFormula>$D$6</calculatedColumnFormula>
    </tableColumn>
    <tableColumn id="6" name="Diferencia" dataDxfId="133" totalsRowDxfId="76" dataCellStyle="Millares">
      <calculatedColumnFormula>IF(OR(Tabla3[[#This Row],[Lectura Inicial]]="",Tabla3[[#This Row],[Lectura Final]]=""),"",Tabla3[[#This Row],[ Kw Real  (IDEn)]]-Tabla3[[#This Row],[LBEn]])</calculatedColumnFormula>
    </tableColumn>
    <tableColumn id="7" name="% desviación" dataDxfId="132" totalsRowDxfId="75" dataCellStyle="Porcentaje">
      <calculatedColumnFormula>IF(Tabla3[[#This Row],[Diferencia]]="","Na",Tabla3[[#This Row],[Diferencia]]/Tabla3[[#This Row],[LBEn]])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387" displayName="Tabla387" ref="B64:J77" totalsRowCount="1" headerRowDxfId="131">
  <autoFilter ref="B64:J76"/>
  <tableColumns count="9">
    <tableColumn id="1" name="Mes" dataDxfId="130" totalsRowDxfId="74"/>
    <tableColumn id="2" name="Km inicial" dataDxfId="129" totalsRowDxfId="73" dataCellStyle="Millares"/>
    <tableColumn id="3" name="Km final" dataDxfId="128" totalsRowDxfId="72" dataCellStyle="Millares"/>
    <tableColumn id="4" name="Km recorridos" totalsRowFunction="custom" dataDxfId="127" totalsRowDxfId="71" dataCellStyle="Millares">
      <calculatedColumnFormula>IF(OR(Tabla387[[#This Row],[Km inicial]]="",Tabla387[[#This Row],[Km final]]=""),"",D65-C65)</calculatedColumnFormula>
      <totalsRowFormula>AVERAGE(Tabla387[Km recorridos])</totalsRowFormula>
    </tableColumn>
    <tableColumn id="5" name="Litros utilizados" dataDxfId="126" totalsRowDxfId="70" dataCellStyle="Millares">
      <calculatedColumnFormula>E65/$D$60</calculatedColumnFormula>
    </tableColumn>
    <tableColumn id="6" name="Km/l" totalsRowFunction="custom" dataDxfId="125" totalsRowDxfId="69" dataCellStyle="Millares">
      <calculatedColumnFormula>IF(OR(Tabla387[[#This Row],[Km recorridos]]="",Tabla387[[#This Row],[Litros utilizados]]=""),"",Tabla387[[#This Row],[Km recorridos]]/Tabla387[[#This Row],[Litros utilizados]])</calculatedColumnFormula>
      <totalsRowFormula>AVERAGE(Tabla387[Km/l])</totalsRowFormula>
    </tableColumn>
    <tableColumn id="7" name="LBEN" dataDxfId="124" totalsRowDxfId="68" dataCellStyle="Millares">
      <calculatedColumnFormula>$D$33</calculatedColumnFormula>
    </tableColumn>
    <tableColumn id="8" name="Diferencia" dataDxfId="123" dataCellStyle="Millares">
      <calculatedColumnFormula>IF(OR(Tabla387[[#This Row],[Km/l]]="",Tabla387[[#This Row],[LBEN]]=""),"",Tabla387[[#This Row],[Km/l]]-Tabla387[[#This Row],[LBEN]])</calculatedColumnFormula>
    </tableColumn>
    <tableColumn id="9" name="%" dataDxfId="122" dataCellStyle="Porcentaje">
      <calculatedColumnFormula>IF(Tabla387[[#This Row],[Diferencia]]="","Na",Tabla387[[#This Row],[Diferencia]]/Tabla387[[#This Row],[LBEN]])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389" displayName="Tabla389" ref="B90:J103" totalsRowCount="1" headerRowDxfId="121">
  <autoFilter ref="B90:J102"/>
  <tableColumns count="9">
    <tableColumn id="1" name="Mes" dataDxfId="120" totalsRowDxfId="67"/>
    <tableColumn id="2" name="Km inicial" dataDxfId="119" totalsRowDxfId="66" dataCellStyle="Millares"/>
    <tableColumn id="3" name="Km final" dataDxfId="118" totalsRowDxfId="65" dataCellStyle="Millares"/>
    <tableColumn id="4" name="Km recorridos" totalsRowFunction="custom" dataDxfId="117" totalsRowDxfId="64" dataCellStyle="Millares">
      <calculatedColumnFormula>IF(OR(Tabla389[[#This Row],[Km inicial]]="",Tabla389[[#This Row],[Km final]]=""),"",D91-C91)</calculatedColumnFormula>
      <totalsRowFormula>AVERAGE(Tabla389[Km recorridos])</totalsRowFormula>
    </tableColumn>
    <tableColumn id="5" name="Litros utilizados" dataDxfId="116" totalsRowDxfId="63" dataCellStyle="Millares">
      <calculatedColumnFormula>E91/$D$86</calculatedColumnFormula>
    </tableColumn>
    <tableColumn id="6" name="Km/l" totalsRowFunction="custom" dataDxfId="115" totalsRowDxfId="62" dataCellStyle="Millares">
      <calculatedColumnFormula>IF(OR(Tabla389[[#This Row],[Km recorridos]]="",Tabla389[[#This Row],[Litros utilizados]]=""),"",Tabla389[[#This Row],[Km recorridos]]/Tabla389[[#This Row],[Litros utilizados]])</calculatedColumnFormula>
      <totalsRowFormula>AVERAGE(Tabla389[Km/l])</totalsRowFormula>
    </tableColumn>
    <tableColumn id="7" name="LBEN" dataDxfId="114" totalsRowDxfId="61" dataCellStyle="Millares">
      <calculatedColumnFormula>$D$86</calculatedColumnFormula>
    </tableColumn>
    <tableColumn id="8" name="Diferencia" dataDxfId="113" dataCellStyle="Millares">
      <calculatedColumnFormula>IF(OR(Tabla389[[#This Row],[Km/l]]="",Tabla389[[#This Row],[LBEN]]=""),"",Tabla389[[#This Row],[Km/l]]-Tabla389[[#This Row],[LBEN]])</calculatedColumnFormula>
    </tableColumn>
    <tableColumn id="9" name="%" dataDxfId="112" dataCellStyle="Porcentaje">
      <calculatedColumnFormula>IF(Tabla389[[#This Row],[Diferencia]]="","Na",Tabla389[[#This Row],[Diferencia]]/Tabla389[[#This Row],[LBEN]])</calculatedColumn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Tabla3810" displayName="Tabla3810" ref="B116:J129" totalsRowCount="1" headerRowDxfId="111">
  <autoFilter ref="B116:J128"/>
  <tableColumns count="9">
    <tableColumn id="1" name="Mes" dataDxfId="110" totalsRowDxfId="60"/>
    <tableColumn id="2" name="Km inicial" dataDxfId="109" totalsRowDxfId="59" dataCellStyle="Millares"/>
    <tableColumn id="3" name="Km final" dataDxfId="108" totalsRowDxfId="58" dataCellStyle="Millares"/>
    <tableColumn id="4" name="Km recorridos" totalsRowFunction="custom" dataDxfId="107" totalsRowDxfId="57" dataCellStyle="Millares">
      <calculatedColumnFormula>IF(OR(Tabla3810[[#This Row],[Km inicial]]="",Tabla3810[[#This Row],[Km final]]=""),"",D117-C117)</calculatedColumnFormula>
      <totalsRowFormula>AVERAGE(Tabla3810[Km recorridos])</totalsRowFormula>
    </tableColumn>
    <tableColumn id="5" name="Litros utilizados" dataDxfId="106" totalsRowDxfId="56" dataCellStyle="Millares">
      <calculatedColumnFormula>$D$6</calculatedColumnFormula>
    </tableColumn>
    <tableColumn id="6" name="Km/l" totalsRowFunction="custom" dataDxfId="105" totalsRowDxfId="55" dataCellStyle="Millares">
      <calculatedColumnFormula>IF(OR(Tabla3810[[#This Row],[Km recorridos]]="",Tabla3810[[#This Row],[Litros utilizados]]=""),"",Tabla3810[[#This Row],[Km recorridos]]/Tabla3810[[#This Row],[Litros utilizados]])</calculatedColumnFormula>
      <totalsRowFormula>AVERAGE(Tabla3810[Km/l])</totalsRowFormula>
    </tableColumn>
    <tableColumn id="7" name="LBEN" dataDxfId="104" totalsRowDxfId="54" dataCellStyle="Millares">
      <calculatedColumnFormula>$D$112</calculatedColumnFormula>
    </tableColumn>
    <tableColumn id="8" name="Diferencia" dataDxfId="103" dataCellStyle="Millares">
      <calculatedColumnFormula>IF(OR(Tabla3810[[#This Row],[Km/l]]="",Tabla3810[[#This Row],[LBEN]]=""),"",Tabla3810[[#This Row],[Km/l]]-Tabla3810[[#This Row],[LBEN]])</calculatedColumnFormula>
    </tableColumn>
    <tableColumn id="9" name="%" dataDxfId="102" dataCellStyle="Porcentaje">
      <calculatedColumnFormula>IF(Tabla3810[[#This Row],[Diferencia]]="","Na",Tabla3810[[#This Row],[Diferencia]]/Tabla3810[[#This Row],[LBEN]])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Tabla3811" displayName="Tabla3811" ref="B143:J156" totalsRowCount="1" headerRowDxfId="101">
  <autoFilter ref="B143:J155"/>
  <tableColumns count="9">
    <tableColumn id="1" name="Mes" dataDxfId="100" totalsRowDxfId="53"/>
    <tableColumn id="2" name="Km inicial" dataDxfId="99" totalsRowDxfId="52" dataCellStyle="Millares"/>
    <tableColumn id="3" name="Km final" dataDxfId="98" totalsRowDxfId="51" dataCellStyle="Millares"/>
    <tableColumn id="4" name="Km recorridos" totalsRowFunction="custom" dataDxfId="97" totalsRowDxfId="50" dataCellStyle="Millares">
      <calculatedColumnFormula>IF(OR(Tabla3811[[#This Row],[Km inicial]]="",Tabla3811[[#This Row],[Km final]]=""),"",D144-C144)</calculatedColumnFormula>
      <totalsRowFormula>AVERAGE(Tabla3811[Km recorridos])</totalsRowFormula>
    </tableColumn>
    <tableColumn id="5" name="Litros utilizados" dataDxfId="96" totalsRowDxfId="49" dataCellStyle="Millares">
      <calculatedColumnFormula>$D$6</calculatedColumnFormula>
    </tableColumn>
    <tableColumn id="6" name="Km/l" totalsRowFunction="custom" dataDxfId="95" totalsRowDxfId="48" dataCellStyle="Millares">
      <calculatedColumnFormula>IF(OR(Tabla3811[[#This Row],[Km recorridos]]="",Tabla3811[[#This Row],[Litros utilizados]]=""),"",Tabla3811[[#This Row],[Km recorridos]]/Tabla3811[[#This Row],[Litros utilizados]])</calculatedColumnFormula>
      <totalsRowFormula>AVERAGE(Tabla3811[Km/l])</totalsRowFormula>
    </tableColumn>
    <tableColumn id="7" name="LBEN" dataDxfId="94" totalsRowDxfId="47" dataCellStyle="Millares">
      <calculatedColumnFormula>$D$139</calculatedColumnFormula>
    </tableColumn>
    <tableColumn id="8" name="Diferencia" dataDxfId="93" dataCellStyle="Millares">
      <calculatedColumnFormula>IF(OR(Tabla3811[[#This Row],[Km/l]]="",Tabla3811[[#This Row],[LBEN]]=""),"",Tabla3811[[#This Row],[Km/l]]-Tabla3811[[#This Row],[LBEN]])</calculatedColumnFormula>
    </tableColumn>
    <tableColumn id="9" name="%" dataDxfId="92" dataCellStyle="Porcentaje">
      <calculatedColumnFormula>IF(Tabla3811[[#This Row],[Diferencia]]="","Na",Tabla3811[[#This Row],[Diferencia]]/Tabla3811[[#This Row],[LBEN]])</calculatedColumnFormula>
    </tableColumn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6" name="Tabla381112" displayName="Tabla381112" ref="B168:J181" totalsRowCount="1" headerRowDxfId="91">
  <autoFilter ref="B168:J180"/>
  <tableColumns count="9">
    <tableColumn id="1" name="Mes" dataDxfId="90" totalsRowDxfId="46"/>
    <tableColumn id="2" name="Km inicial" dataDxfId="89" totalsRowDxfId="45" dataCellStyle="Millares"/>
    <tableColumn id="3" name="Km final" dataDxfId="88" totalsRowDxfId="44" dataCellStyle="Millares"/>
    <tableColumn id="4" name="Km recorridos" totalsRowFunction="custom" dataDxfId="87" totalsRowDxfId="43" dataCellStyle="Millares">
      <calculatedColumnFormula>IF(OR(Tabla381112[[#This Row],[Km inicial]]="",Tabla381112[[#This Row],[Km final]]=""),"",D169-C169)</calculatedColumnFormula>
      <totalsRowFormula>AVERAGE(Tabla381112[Km recorridos])</totalsRowFormula>
    </tableColumn>
    <tableColumn id="5" name="Litros utilizados" dataDxfId="86" totalsRowDxfId="42" dataCellStyle="Millares"/>
    <tableColumn id="6" name="Km/l" totalsRowFunction="custom" dataDxfId="85" totalsRowDxfId="41" dataCellStyle="Millares">
      <calculatedColumnFormula>IF(OR(Tabla381112[[#This Row],[Km recorridos]]="",Tabla381112[[#This Row],[Litros utilizados]]=""),"",Tabla381112[[#This Row],[Km recorridos]]/Tabla381112[[#This Row],[Litros utilizados]])</calculatedColumnFormula>
      <totalsRowFormula>AVERAGE(Tabla381112[Km/l])</totalsRowFormula>
    </tableColumn>
    <tableColumn id="7" name="LBEN" dataDxfId="84" totalsRowDxfId="40" dataCellStyle="Millares">
      <calculatedColumnFormula>$D$164</calculatedColumnFormula>
    </tableColumn>
    <tableColumn id="8" name="Diferencia" dataDxfId="83" dataCellStyle="Millares">
      <calculatedColumnFormula>IF(OR(Tabla381112[[#This Row],[Km/l]]="",Tabla381112[[#This Row],[LBEN]]=""),"",Tabla381112[[#This Row],[Km/l]]-Tabla381112[[#This Row],[LBEN]])</calculatedColumnFormula>
    </tableColumn>
    <tableColumn id="9" name="%" dataDxfId="82" dataCellStyle="Porcentaje">
      <calculatedColumnFormula>IF(Tabla381112[[#This Row],[Diferencia]]="","Na",Tabla381112[[#This Row],[Diferencia]]/Tabla381112[[#This Row],[LBEN]])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7030A0"/>
  </sheetPr>
  <dimension ref="A2:B191"/>
  <sheetViews>
    <sheetView workbookViewId="0">
      <selection activeCell="C15" sqref="C15"/>
    </sheetView>
  </sheetViews>
  <sheetFormatPr baseColWidth="10" defaultRowHeight="15"/>
  <cols>
    <col min="1" max="1" width="76.42578125" bestFit="1" customWidth="1"/>
    <col min="2" max="2" width="41.28515625" customWidth="1"/>
    <col min="3" max="3" width="42.85546875" customWidth="1"/>
    <col min="4" max="4" width="7" customWidth="1"/>
    <col min="5" max="5" width="6" customWidth="1"/>
    <col min="6" max="6" width="7" customWidth="1"/>
    <col min="7" max="7" width="6" customWidth="1"/>
    <col min="8" max="8" width="8" customWidth="1"/>
    <col min="9" max="9" width="5" customWidth="1"/>
    <col min="10" max="11" width="6" customWidth="1"/>
    <col min="12" max="12" width="5" customWidth="1"/>
    <col min="13" max="14" width="6" customWidth="1"/>
    <col min="15" max="15" width="7" customWidth="1"/>
    <col min="16" max="16" width="5" customWidth="1"/>
    <col min="17" max="19" width="6" customWidth="1"/>
    <col min="20" max="20" width="5" customWidth="1"/>
    <col min="21" max="21" width="6" customWidth="1"/>
    <col min="22" max="22" width="7" customWidth="1"/>
    <col min="23" max="23" width="6" customWidth="1"/>
    <col min="24" max="24" width="4" customWidth="1"/>
    <col min="25" max="26" width="6" customWidth="1"/>
    <col min="27" max="27" width="5" customWidth="1"/>
    <col min="28" max="28" width="6" customWidth="1"/>
    <col min="29" max="29" width="5" customWidth="1"/>
    <col min="30" max="32" width="6" customWidth="1"/>
    <col min="33" max="33" width="5" customWidth="1"/>
    <col min="34" max="34" width="6" customWidth="1"/>
    <col min="35" max="35" width="5" customWidth="1"/>
    <col min="36" max="36" width="6" customWidth="1"/>
    <col min="37" max="37" width="5" customWidth="1"/>
    <col min="38" max="38" width="6" customWidth="1"/>
    <col min="39" max="39" width="4" customWidth="1"/>
    <col min="40" max="40" width="7" customWidth="1"/>
    <col min="41" max="43" width="6" customWidth="1"/>
    <col min="44" max="44" width="5" customWidth="1"/>
    <col min="45" max="45" width="7" customWidth="1"/>
    <col min="46" max="46" width="5" customWidth="1"/>
    <col min="47" max="50" width="6" customWidth="1"/>
    <col min="51" max="51" width="4" customWidth="1"/>
    <col min="52" max="53" width="5" customWidth="1"/>
    <col min="54" max="54" width="6" customWidth="1"/>
    <col min="55" max="55" width="5" customWidth="1"/>
    <col min="56" max="58" width="6" customWidth="1"/>
    <col min="59" max="59" width="8" customWidth="1"/>
    <col min="60" max="60" width="6" customWidth="1"/>
    <col min="61" max="61" width="5" customWidth="1"/>
    <col min="62" max="62" width="6" customWidth="1"/>
    <col min="63" max="63" width="7" customWidth="1"/>
    <col min="64" max="64" width="4" customWidth="1"/>
    <col min="65" max="66" width="6" customWidth="1"/>
    <col min="67" max="67" width="5" customWidth="1"/>
    <col min="68" max="68" width="6" customWidth="1"/>
    <col min="69" max="69" width="4" customWidth="1"/>
    <col min="70" max="70" width="5" customWidth="1"/>
    <col min="71" max="72" width="6" customWidth="1"/>
    <col min="73" max="74" width="5" customWidth="1"/>
    <col min="75" max="76" width="7" customWidth="1"/>
    <col min="77" max="77" width="6" customWidth="1"/>
    <col min="78" max="78" width="4" customWidth="1"/>
    <col min="79" max="79" width="5" customWidth="1"/>
    <col min="80" max="81" width="6" customWidth="1"/>
    <col min="82" max="82" width="4" customWidth="1"/>
    <col min="83" max="83" width="7" customWidth="1"/>
    <col min="84" max="84" width="6" customWidth="1"/>
    <col min="85" max="85" width="5" customWidth="1"/>
    <col min="86" max="86" width="2" customWidth="1"/>
    <col min="87" max="88" width="6" customWidth="1"/>
    <col min="89" max="90" width="5" customWidth="1"/>
    <col min="91" max="91" width="4" customWidth="1"/>
    <col min="92" max="93" width="5" customWidth="1"/>
    <col min="94" max="94" width="6" customWidth="1"/>
    <col min="95" max="95" width="4" customWidth="1"/>
    <col min="96" max="96" width="5" customWidth="1"/>
    <col min="97" max="97" width="6" customWidth="1"/>
    <col min="98" max="98" width="4" customWidth="1"/>
    <col min="99" max="99" width="5" customWidth="1"/>
    <col min="100" max="100" width="6" customWidth="1"/>
    <col min="101" max="102" width="5" customWidth="1"/>
    <col min="103" max="104" width="6" customWidth="1"/>
    <col min="105" max="105" width="4" customWidth="1"/>
    <col min="106" max="106" width="6" customWidth="1"/>
    <col min="107" max="108" width="5" customWidth="1"/>
    <col min="109" max="109" width="6" customWidth="1"/>
    <col min="110" max="111" width="5" customWidth="1"/>
    <col min="112" max="113" width="6" customWidth="1"/>
    <col min="114" max="114" width="5" customWidth="1"/>
    <col min="115" max="115" width="4" customWidth="1"/>
    <col min="116" max="116" width="5" customWidth="1"/>
    <col min="117" max="118" width="6" customWidth="1"/>
    <col min="119" max="119" width="4" customWidth="1"/>
    <col min="120" max="121" width="7" customWidth="1"/>
    <col min="122" max="122" width="5" customWidth="1"/>
    <col min="123" max="123" width="6" customWidth="1"/>
    <col min="124" max="124" width="4" customWidth="1"/>
    <col min="125" max="126" width="5" customWidth="1"/>
    <col min="127" max="127" width="2" customWidth="1"/>
    <col min="128" max="128" width="6" customWidth="1"/>
    <col min="129" max="129" width="7" customWidth="1"/>
    <col min="130" max="131" width="6" customWidth="1"/>
    <col min="132" max="132" width="5" customWidth="1"/>
    <col min="133" max="133" width="4" customWidth="1"/>
    <col min="134" max="136" width="5" customWidth="1"/>
    <col min="137" max="137" width="4" customWidth="1"/>
    <col min="138" max="140" width="6" customWidth="1"/>
    <col min="141" max="141" width="7" customWidth="1"/>
    <col min="142" max="142" width="4" customWidth="1"/>
    <col min="143" max="143" width="5" customWidth="1"/>
    <col min="144" max="144" width="2" customWidth="1"/>
    <col min="145" max="145" width="6" customWidth="1"/>
    <col min="146" max="146" width="4" customWidth="1"/>
    <col min="147" max="147" width="5" customWidth="1"/>
    <col min="148" max="150" width="4" customWidth="1"/>
    <col min="151" max="151" width="6" customWidth="1"/>
    <col min="152" max="152" width="7" customWidth="1"/>
    <col min="153" max="153" width="4" customWidth="1"/>
    <col min="154" max="154" width="6" customWidth="1"/>
    <col min="155" max="156" width="5" customWidth="1"/>
    <col min="157" max="157" width="4" customWidth="1"/>
    <col min="158" max="159" width="6" customWidth="1"/>
    <col min="160" max="160" width="4" customWidth="1"/>
    <col min="161" max="161" width="5" customWidth="1"/>
    <col min="162" max="162" width="4" customWidth="1"/>
    <col min="163" max="164" width="5" customWidth="1"/>
    <col min="165" max="165" width="2" customWidth="1"/>
    <col min="166" max="166" width="5" customWidth="1"/>
    <col min="167" max="167" width="6" customWidth="1"/>
    <col min="168" max="168" width="5" customWidth="1"/>
    <col min="169" max="169" width="7" customWidth="1"/>
    <col min="170" max="170" width="5" customWidth="1"/>
    <col min="171" max="171" width="4" customWidth="1"/>
    <col min="172" max="173" width="5" customWidth="1"/>
    <col min="174" max="175" width="6" customWidth="1"/>
    <col min="176" max="176" width="2" customWidth="1"/>
    <col min="177" max="177" width="5" customWidth="1"/>
    <col min="178" max="179" width="6" customWidth="1"/>
    <col min="180" max="180" width="4" customWidth="1"/>
    <col min="181" max="182" width="6" customWidth="1"/>
    <col min="183" max="184" width="4" customWidth="1"/>
    <col min="185" max="185" width="5" customWidth="1"/>
    <col min="186" max="186" width="2" customWidth="1"/>
    <col min="187" max="187" width="6" customWidth="1"/>
    <col min="188" max="188" width="4" customWidth="1"/>
    <col min="189" max="189" width="6" customWidth="1"/>
    <col min="190" max="192" width="5" customWidth="1"/>
    <col min="193" max="193" width="4" customWidth="1"/>
    <col min="194" max="194" width="6" customWidth="1"/>
    <col min="195" max="195" width="4" customWidth="1"/>
    <col min="196" max="197" width="6" customWidth="1"/>
    <col min="198" max="198" width="7" customWidth="1"/>
    <col min="199" max="199" width="6" customWidth="1"/>
    <col min="200" max="200" width="5" customWidth="1"/>
    <col min="201" max="202" width="6" customWidth="1"/>
    <col min="203" max="203" width="8" customWidth="1"/>
    <col min="204" max="205" width="6" customWidth="1"/>
    <col min="206" max="206" width="3" customWidth="1"/>
    <col min="207" max="208" width="6" customWidth="1"/>
    <col min="209" max="209" width="8" customWidth="1"/>
    <col min="210" max="210" width="6" customWidth="1"/>
    <col min="211" max="211" width="5" customWidth="1"/>
    <col min="212" max="212" width="9" customWidth="1"/>
    <col min="213" max="213" width="5" customWidth="1"/>
    <col min="214" max="214" width="7" customWidth="1"/>
    <col min="215" max="215" width="5" customWidth="1"/>
    <col min="216" max="216" width="8" customWidth="1"/>
    <col min="217" max="217" width="7" customWidth="1"/>
    <col min="218" max="218" width="6" customWidth="1"/>
    <col min="219" max="219" width="5" customWidth="1"/>
    <col min="220" max="221" width="6" customWidth="1"/>
    <col min="222" max="222" width="5" customWidth="1"/>
    <col min="223" max="223" width="3" customWidth="1"/>
    <col min="224" max="225" width="5" customWidth="1"/>
    <col min="226" max="227" width="6" customWidth="1"/>
    <col min="228" max="228" width="3" customWidth="1"/>
    <col min="229" max="229" width="7" customWidth="1"/>
    <col min="230" max="230" width="6" customWidth="1"/>
    <col min="231" max="231" width="3" customWidth="1"/>
    <col min="232" max="232" width="7" customWidth="1"/>
    <col min="233" max="233" width="5" customWidth="1"/>
    <col min="234" max="234" width="6" customWidth="1"/>
    <col min="235" max="236" width="3" customWidth="1"/>
    <col min="237" max="238" width="5" customWidth="1"/>
    <col min="239" max="239" width="3" customWidth="1"/>
    <col min="240" max="240" width="6" customWidth="1"/>
    <col min="241" max="241" width="7" customWidth="1"/>
    <col min="242" max="243" width="6" customWidth="1"/>
    <col min="244" max="244" width="7" customWidth="1"/>
    <col min="245" max="245" width="3" customWidth="1"/>
    <col min="246" max="247" width="5" customWidth="1"/>
    <col min="248" max="248" width="7" customWidth="1"/>
    <col min="249" max="251" width="5" customWidth="1"/>
    <col min="252" max="252" width="6" customWidth="1"/>
    <col min="253" max="253" width="7" customWidth="1"/>
    <col min="254" max="254" width="5" customWidth="1"/>
    <col min="255" max="255" width="6" customWidth="1"/>
    <col min="256" max="256" width="5" customWidth="1"/>
    <col min="257" max="257" width="6" customWidth="1"/>
    <col min="258" max="258" width="5" customWidth="1"/>
    <col min="259" max="259" width="7" customWidth="1"/>
    <col min="260" max="260" width="6" customWidth="1"/>
    <col min="261" max="261" width="5" customWidth="1"/>
    <col min="262" max="262" width="7" customWidth="1"/>
    <col min="263" max="263" width="5" customWidth="1"/>
    <col min="264" max="265" width="6" customWidth="1"/>
    <col min="266" max="266" width="7" customWidth="1"/>
    <col min="267" max="267" width="6" customWidth="1"/>
    <col min="268" max="271" width="7" customWidth="1"/>
    <col min="272" max="272" width="8" customWidth="1"/>
    <col min="273" max="278" width="7" customWidth="1"/>
    <col min="279" max="279" width="10" customWidth="1"/>
    <col min="280" max="283" width="8" customWidth="1"/>
    <col min="284" max="284" width="11" customWidth="1"/>
    <col min="285" max="285" width="12.5703125" bestFit="1" customWidth="1"/>
  </cols>
  <sheetData>
    <row r="2" spans="1:2">
      <c r="A2" s="77" t="s">
        <v>3</v>
      </c>
      <c r="B2" t="s">
        <v>252</v>
      </c>
    </row>
    <row r="3" spans="1:2">
      <c r="A3" s="77" t="s">
        <v>5</v>
      </c>
      <c r="B3" t="s">
        <v>252</v>
      </c>
    </row>
    <row r="5" spans="1:2">
      <c r="A5" s="77" t="s">
        <v>253</v>
      </c>
      <c r="B5" t="s">
        <v>254</v>
      </c>
    </row>
    <row r="6" spans="1:2">
      <c r="A6" s="75" t="s">
        <v>49</v>
      </c>
      <c r="B6" s="76">
        <v>56320</v>
      </c>
    </row>
    <row r="7" spans="1:2">
      <c r="A7" s="75" t="s">
        <v>121</v>
      </c>
      <c r="B7" s="76">
        <v>8310718.46</v>
      </c>
    </row>
    <row r="8" spans="1:2">
      <c r="A8" s="75" t="s">
        <v>95</v>
      </c>
      <c r="B8" s="76">
        <v>56144</v>
      </c>
    </row>
    <row r="9" spans="1:2">
      <c r="A9" s="75" t="s">
        <v>119</v>
      </c>
      <c r="B9" s="76">
        <v>5632</v>
      </c>
    </row>
    <row r="10" spans="1:2">
      <c r="A10" s="75" t="s">
        <v>186</v>
      </c>
      <c r="B10" s="76">
        <v>5632</v>
      </c>
    </row>
    <row r="11" spans="1:2">
      <c r="A11" s="75" t="s">
        <v>209</v>
      </c>
      <c r="B11" s="76">
        <v>31680</v>
      </c>
    </row>
    <row r="12" spans="1:2">
      <c r="A12" s="75" t="s">
        <v>204</v>
      </c>
      <c r="B12" s="76">
        <v>1436303</v>
      </c>
    </row>
    <row r="13" spans="1:2">
      <c r="A13" s="75" t="s">
        <v>200</v>
      </c>
      <c r="B13" s="76">
        <v>3102946</v>
      </c>
    </row>
    <row r="14" spans="1:2">
      <c r="A14" s="75" t="s">
        <v>199</v>
      </c>
      <c r="B14" s="76">
        <v>2747976</v>
      </c>
    </row>
    <row r="15" spans="1:2">
      <c r="A15" s="75" t="s">
        <v>108</v>
      </c>
      <c r="B15" s="76">
        <v>1665259.2</v>
      </c>
    </row>
    <row r="16" spans="1:2">
      <c r="A16" s="75" t="s">
        <v>201</v>
      </c>
      <c r="B16" s="76">
        <v>1109864.8</v>
      </c>
    </row>
    <row r="17" spans="1:2">
      <c r="A17" s="75" t="s">
        <v>223</v>
      </c>
      <c r="B17" s="76">
        <v>38016</v>
      </c>
    </row>
    <row r="18" spans="1:2">
      <c r="A18" s="75" t="s">
        <v>181</v>
      </c>
      <c r="B18" s="76">
        <v>599456</v>
      </c>
    </row>
    <row r="19" spans="1:2">
      <c r="A19" s="75" t="s">
        <v>225</v>
      </c>
      <c r="B19" s="76">
        <v>824683.2</v>
      </c>
    </row>
    <row r="20" spans="1:2">
      <c r="A20" s="75" t="s">
        <v>133</v>
      </c>
      <c r="B20" s="76">
        <v>930336</v>
      </c>
    </row>
    <row r="21" spans="1:2">
      <c r="A21" s="75" t="s">
        <v>23</v>
      </c>
      <c r="B21" s="76">
        <v>2017312</v>
      </c>
    </row>
    <row r="22" spans="1:2">
      <c r="A22" s="75" t="s">
        <v>193</v>
      </c>
      <c r="B22" s="76">
        <v>80784</v>
      </c>
    </row>
    <row r="23" spans="1:2">
      <c r="A23" s="75" t="s">
        <v>115</v>
      </c>
      <c r="B23" s="76">
        <v>8058292</v>
      </c>
    </row>
    <row r="24" spans="1:2">
      <c r="A24" s="75" t="s">
        <v>131</v>
      </c>
      <c r="B24" s="76">
        <v>1067616</v>
      </c>
    </row>
    <row r="25" spans="1:2">
      <c r="A25" s="75" t="s">
        <v>211</v>
      </c>
      <c r="B25" s="76">
        <v>926860</v>
      </c>
    </row>
    <row r="26" spans="1:2">
      <c r="A26" s="75" t="s">
        <v>149</v>
      </c>
      <c r="B26" s="76">
        <v>1060224</v>
      </c>
    </row>
    <row r="27" spans="1:2">
      <c r="A27" s="75" t="s">
        <v>213</v>
      </c>
      <c r="B27" s="76">
        <v>757900</v>
      </c>
    </row>
    <row r="28" spans="1:2">
      <c r="A28" s="75" t="s">
        <v>212</v>
      </c>
      <c r="B28" s="76">
        <v>168960</v>
      </c>
    </row>
    <row r="29" spans="1:2">
      <c r="A29" s="75" t="s">
        <v>150</v>
      </c>
      <c r="B29" s="76">
        <v>1013232</v>
      </c>
    </row>
    <row r="30" spans="1:2">
      <c r="A30" s="75" t="s">
        <v>214</v>
      </c>
      <c r="B30" s="76">
        <v>926860</v>
      </c>
    </row>
    <row r="31" spans="1:2">
      <c r="A31" s="75" t="s">
        <v>151</v>
      </c>
      <c r="B31" s="76">
        <v>974688</v>
      </c>
    </row>
    <row r="32" spans="1:2">
      <c r="A32" s="75" t="s">
        <v>215</v>
      </c>
      <c r="B32" s="76">
        <v>926860</v>
      </c>
    </row>
    <row r="33" spans="1:2">
      <c r="A33" s="75" t="s">
        <v>152</v>
      </c>
      <c r="B33" s="76">
        <v>967296</v>
      </c>
    </row>
    <row r="34" spans="1:2">
      <c r="A34" s="75" t="s">
        <v>216</v>
      </c>
      <c r="B34" s="76">
        <v>926860</v>
      </c>
    </row>
    <row r="35" spans="1:2">
      <c r="A35" s="75" t="s">
        <v>153</v>
      </c>
      <c r="B35" s="76">
        <v>683936</v>
      </c>
    </row>
    <row r="36" spans="1:2">
      <c r="A36" s="75" t="s">
        <v>31</v>
      </c>
      <c r="B36" s="76">
        <v>1651892</v>
      </c>
    </row>
    <row r="37" spans="1:2">
      <c r="A37" s="75" t="s">
        <v>116</v>
      </c>
      <c r="B37" s="76">
        <v>8350452</v>
      </c>
    </row>
    <row r="38" spans="1:2">
      <c r="A38" s="75" t="s">
        <v>132</v>
      </c>
      <c r="B38" s="76">
        <v>967296</v>
      </c>
    </row>
    <row r="39" spans="1:2">
      <c r="A39" s="75" t="s">
        <v>32</v>
      </c>
      <c r="B39" s="76">
        <v>1466740</v>
      </c>
    </row>
    <row r="40" spans="1:2">
      <c r="A40" s="75" t="s">
        <v>117</v>
      </c>
      <c r="B40" s="76">
        <v>616704</v>
      </c>
    </row>
    <row r="41" spans="1:2">
      <c r="A41" s="75" t="s">
        <v>34</v>
      </c>
      <c r="B41" s="76">
        <v>1451956</v>
      </c>
    </row>
    <row r="42" spans="1:2">
      <c r="A42" s="75" t="s">
        <v>134</v>
      </c>
      <c r="B42" s="76">
        <v>269808</v>
      </c>
    </row>
    <row r="43" spans="1:2">
      <c r="A43" s="75" t="s">
        <v>36</v>
      </c>
      <c r="B43" s="76">
        <v>1433476</v>
      </c>
    </row>
    <row r="44" spans="1:2">
      <c r="A44" s="75" t="s">
        <v>138</v>
      </c>
      <c r="B44" s="76">
        <v>974688</v>
      </c>
    </row>
    <row r="45" spans="1:2">
      <c r="A45" s="75" t="s">
        <v>59</v>
      </c>
      <c r="B45" s="76">
        <v>1881484</v>
      </c>
    </row>
    <row r="46" spans="1:2">
      <c r="A46" s="75" t="s">
        <v>139</v>
      </c>
      <c r="B46" s="76">
        <v>989472</v>
      </c>
    </row>
    <row r="47" spans="1:2">
      <c r="A47" s="75" t="s">
        <v>60</v>
      </c>
      <c r="B47" s="76">
        <v>1803604</v>
      </c>
    </row>
    <row r="48" spans="1:2">
      <c r="A48" s="75" t="s">
        <v>61</v>
      </c>
      <c r="B48" s="76">
        <v>10296</v>
      </c>
    </row>
    <row r="49" spans="1:2">
      <c r="A49" s="75" t="s">
        <v>140</v>
      </c>
      <c r="B49" s="76">
        <v>952512</v>
      </c>
    </row>
    <row r="50" spans="1:2">
      <c r="A50" s="75" t="s">
        <v>62</v>
      </c>
      <c r="B50" s="76">
        <v>1709356</v>
      </c>
    </row>
    <row r="51" spans="1:2">
      <c r="A51" s="75" t="s">
        <v>63</v>
      </c>
      <c r="B51" s="76">
        <v>5148</v>
      </c>
    </row>
    <row r="52" spans="1:2">
      <c r="A52" s="75" t="s">
        <v>141</v>
      </c>
      <c r="B52" s="76">
        <v>974688</v>
      </c>
    </row>
    <row r="53" spans="1:2">
      <c r="A53" s="75" t="s">
        <v>207</v>
      </c>
      <c r="B53" s="76">
        <v>926860</v>
      </c>
    </row>
    <row r="54" spans="1:2">
      <c r="A54" s="75" t="s">
        <v>142</v>
      </c>
      <c r="B54" s="76">
        <v>1691712</v>
      </c>
    </row>
    <row r="55" spans="1:2">
      <c r="A55" s="75" t="s">
        <v>53</v>
      </c>
      <c r="B55" s="76">
        <v>224048</v>
      </c>
    </row>
    <row r="56" spans="1:2">
      <c r="A56" s="75" t="s">
        <v>128</v>
      </c>
      <c r="B56" s="76">
        <v>623744</v>
      </c>
    </row>
    <row r="57" spans="1:2">
      <c r="A57" s="75" t="s">
        <v>136</v>
      </c>
      <c r="B57" s="76">
        <v>28512</v>
      </c>
    </row>
    <row r="58" spans="1:2">
      <c r="A58" s="75" t="s">
        <v>110</v>
      </c>
      <c r="B58" s="76">
        <v>1122</v>
      </c>
    </row>
    <row r="59" spans="1:2">
      <c r="A59" s="75" t="s">
        <v>221</v>
      </c>
      <c r="B59" s="76">
        <v>1584</v>
      </c>
    </row>
    <row r="60" spans="1:2">
      <c r="A60" s="75" t="s">
        <v>137</v>
      </c>
      <c r="B60" s="76">
        <v>29304</v>
      </c>
    </row>
    <row r="61" spans="1:2">
      <c r="A61" s="75" t="s">
        <v>159</v>
      </c>
      <c r="B61" s="76">
        <v>792</v>
      </c>
    </row>
    <row r="62" spans="1:2">
      <c r="A62" s="75" t="s">
        <v>42</v>
      </c>
      <c r="B62" s="76">
        <v>21648</v>
      </c>
    </row>
    <row r="63" spans="1:2">
      <c r="A63" s="75" t="s">
        <v>41</v>
      </c>
      <c r="B63" s="76">
        <v>25344</v>
      </c>
    </row>
    <row r="64" spans="1:2">
      <c r="A64" s="75" t="s">
        <v>94</v>
      </c>
      <c r="B64" s="76">
        <v>96052</v>
      </c>
    </row>
    <row r="65" spans="1:2">
      <c r="A65" s="75" t="s">
        <v>93</v>
      </c>
      <c r="B65" s="76">
        <v>97636</v>
      </c>
    </row>
    <row r="66" spans="1:2">
      <c r="A66" s="75" t="s">
        <v>124</v>
      </c>
      <c r="B66" s="76">
        <v>22528</v>
      </c>
    </row>
    <row r="67" spans="1:2">
      <c r="A67" s="75" t="s">
        <v>58</v>
      </c>
      <c r="B67" s="76">
        <v>48312</v>
      </c>
    </row>
    <row r="68" spans="1:2">
      <c r="A68" s="75" t="s">
        <v>57</v>
      </c>
      <c r="B68" s="76">
        <v>48312</v>
      </c>
    </row>
    <row r="69" spans="1:2">
      <c r="A69" s="75" t="s">
        <v>99</v>
      </c>
      <c r="B69" s="76">
        <v>320496</v>
      </c>
    </row>
    <row r="70" spans="1:2">
      <c r="A70" s="75" t="s">
        <v>203</v>
      </c>
      <c r="B70" s="76">
        <v>2244</v>
      </c>
    </row>
    <row r="71" spans="1:2">
      <c r="A71" s="75" t="s">
        <v>183</v>
      </c>
      <c r="B71" s="76">
        <v>8448</v>
      </c>
    </row>
    <row r="72" spans="1:2">
      <c r="A72" s="75" t="s">
        <v>182</v>
      </c>
      <c r="B72" s="76">
        <v>32736</v>
      </c>
    </row>
    <row r="73" spans="1:2">
      <c r="A73" s="75" t="s">
        <v>88</v>
      </c>
      <c r="B73" s="76">
        <v>63976</v>
      </c>
    </row>
    <row r="74" spans="1:2">
      <c r="A74" s="75" t="s">
        <v>85</v>
      </c>
      <c r="B74" s="76">
        <v>653136</v>
      </c>
    </row>
    <row r="75" spans="1:2">
      <c r="A75" s="75" t="s">
        <v>98</v>
      </c>
      <c r="B75" s="76">
        <v>3877244.8</v>
      </c>
    </row>
    <row r="76" spans="1:2">
      <c r="A76" s="75" t="s">
        <v>105</v>
      </c>
      <c r="B76" s="76">
        <v>22528</v>
      </c>
    </row>
    <row r="77" spans="1:2">
      <c r="A77" s="75" t="s">
        <v>118</v>
      </c>
      <c r="B77" s="76">
        <v>100540</v>
      </c>
    </row>
    <row r="78" spans="1:2">
      <c r="A78" s="75" t="s">
        <v>109</v>
      </c>
      <c r="B78" s="76">
        <v>1656834.08</v>
      </c>
    </row>
    <row r="79" spans="1:2">
      <c r="A79" s="75" t="s">
        <v>158</v>
      </c>
      <c r="B79" s="76">
        <v>514612.8</v>
      </c>
    </row>
    <row r="80" spans="1:2">
      <c r="A80" s="75" t="s">
        <v>107</v>
      </c>
      <c r="B80" s="76">
        <v>312224</v>
      </c>
    </row>
    <row r="81" spans="1:2">
      <c r="A81" s="75" t="s">
        <v>77</v>
      </c>
      <c r="B81" s="76">
        <v>308880</v>
      </c>
    </row>
    <row r="82" spans="1:2">
      <c r="A82" s="75" t="s">
        <v>154</v>
      </c>
      <c r="B82" s="76">
        <v>1804055</v>
      </c>
    </row>
    <row r="83" spans="1:2">
      <c r="A83" s="75" t="s">
        <v>135</v>
      </c>
      <c r="B83" s="76">
        <v>424142.4</v>
      </c>
    </row>
    <row r="84" spans="1:2">
      <c r="A84" s="75" t="s">
        <v>39</v>
      </c>
      <c r="B84" s="76">
        <v>56144</v>
      </c>
    </row>
    <row r="85" spans="1:2">
      <c r="A85" s="75" t="s">
        <v>37</v>
      </c>
      <c r="B85" s="76">
        <v>32208</v>
      </c>
    </row>
    <row r="86" spans="1:2">
      <c r="A86" s="75" t="s">
        <v>195</v>
      </c>
      <c r="B86" s="76">
        <v>169444</v>
      </c>
    </row>
    <row r="87" spans="1:2">
      <c r="A87" s="75" t="s">
        <v>69</v>
      </c>
      <c r="B87" s="76">
        <v>791296</v>
      </c>
    </row>
    <row r="88" spans="1:2">
      <c r="A88" s="75" t="s">
        <v>165</v>
      </c>
      <c r="B88" s="76">
        <v>124608</v>
      </c>
    </row>
    <row r="89" spans="1:2">
      <c r="A89" s="75" t="s">
        <v>168</v>
      </c>
      <c r="B89" s="76">
        <v>2816</v>
      </c>
    </row>
    <row r="90" spans="1:2">
      <c r="A90" s="75" t="s">
        <v>202</v>
      </c>
      <c r="B90" s="76">
        <v>8976</v>
      </c>
    </row>
    <row r="91" spans="1:2">
      <c r="A91" s="75" t="s">
        <v>171</v>
      </c>
      <c r="B91" s="76">
        <v>7568</v>
      </c>
    </row>
    <row r="92" spans="1:2">
      <c r="A92" s="75" t="s">
        <v>161</v>
      </c>
      <c r="B92" s="76">
        <v>453728</v>
      </c>
    </row>
    <row r="93" spans="1:2">
      <c r="A93" s="75" t="s">
        <v>54</v>
      </c>
      <c r="B93" s="76">
        <v>450208</v>
      </c>
    </row>
    <row r="94" spans="1:2">
      <c r="A94" s="75" t="s">
        <v>127</v>
      </c>
      <c r="B94" s="76">
        <v>22528</v>
      </c>
    </row>
    <row r="95" spans="1:2">
      <c r="A95" s="75" t="s">
        <v>104</v>
      </c>
      <c r="B95" s="76">
        <v>137280</v>
      </c>
    </row>
    <row r="96" spans="1:2">
      <c r="A96" s="75" t="s">
        <v>167</v>
      </c>
      <c r="B96" s="76">
        <v>586432</v>
      </c>
    </row>
    <row r="97" spans="1:2">
      <c r="A97" s="75" t="s">
        <v>192</v>
      </c>
      <c r="B97" s="76">
        <v>1116368</v>
      </c>
    </row>
    <row r="98" spans="1:2">
      <c r="A98" s="75" t="s">
        <v>78</v>
      </c>
      <c r="B98" s="76">
        <v>1745304</v>
      </c>
    </row>
    <row r="99" spans="1:2">
      <c r="A99" s="75" t="s">
        <v>170</v>
      </c>
      <c r="B99" s="76">
        <v>38016</v>
      </c>
    </row>
    <row r="100" spans="1:2">
      <c r="A100" s="75" t="s">
        <v>101</v>
      </c>
      <c r="B100" s="76">
        <v>65472</v>
      </c>
    </row>
    <row r="101" spans="1:2">
      <c r="A101" s="75" t="s">
        <v>100</v>
      </c>
      <c r="B101" s="76">
        <v>64240</v>
      </c>
    </row>
    <row r="102" spans="1:2">
      <c r="A102" s="75" t="s">
        <v>187</v>
      </c>
      <c r="B102" s="76">
        <v>434016</v>
      </c>
    </row>
    <row r="103" spans="1:2">
      <c r="A103" s="75" t="s">
        <v>166</v>
      </c>
      <c r="B103" s="76">
        <v>591184</v>
      </c>
    </row>
    <row r="104" spans="1:2">
      <c r="A104" s="75" t="s">
        <v>156</v>
      </c>
      <c r="B104" s="76">
        <v>257664</v>
      </c>
    </row>
    <row r="105" spans="1:2">
      <c r="A105" s="75" t="s">
        <v>197</v>
      </c>
      <c r="B105" s="76">
        <v>530505.36</v>
      </c>
    </row>
    <row r="106" spans="1:2">
      <c r="A106" s="75" t="s">
        <v>103</v>
      </c>
      <c r="B106" s="76">
        <v>7040</v>
      </c>
    </row>
    <row r="107" spans="1:2">
      <c r="A107" s="75" t="s">
        <v>185</v>
      </c>
      <c r="B107" s="76">
        <v>22528</v>
      </c>
    </row>
    <row r="108" spans="1:2">
      <c r="A108" s="75" t="s">
        <v>169</v>
      </c>
      <c r="B108" s="76">
        <v>541376</v>
      </c>
    </row>
    <row r="109" spans="1:2">
      <c r="A109" s="75" t="s">
        <v>73</v>
      </c>
      <c r="B109" s="76">
        <v>491744</v>
      </c>
    </row>
    <row r="110" spans="1:2">
      <c r="A110" s="75" t="s">
        <v>147</v>
      </c>
      <c r="B110" s="76">
        <v>42944</v>
      </c>
    </row>
    <row r="111" spans="1:2">
      <c r="A111" s="75" t="s">
        <v>219</v>
      </c>
      <c r="B111" s="76">
        <v>2663760</v>
      </c>
    </row>
    <row r="112" spans="1:2">
      <c r="A112" s="75" t="s">
        <v>83</v>
      </c>
      <c r="B112" s="76"/>
    </row>
    <row r="113" spans="1:2">
      <c r="A113" s="75" t="s">
        <v>222</v>
      </c>
      <c r="B113" s="76">
        <v>3420120</v>
      </c>
    </row>
    <row r="114" spans="1:2">
      <c r="A114" s="75" t="s">
        <v>56</v>
      </c>
      <c r="B114" s="76">
        <v>206976</v>
      </c>
    </row>
    <row r="115" spans="1:2">
      <c r="A115" s="75" t="s">
        <v>190</v>
      </c>
      <c r="B115" s="76">
        <v>20196</v>
      </c>
    </row>
    <row r="116" spans="1:2">
      <c r="A116" s="75" t="s">
        <v>86</v>
      </c>
      <c r="B116" s="76">
        <v>47784</v>
      </c>
    </row>
    <row r="117" spans="1:2">
      <c r="A117" s="75" t="s">
        <v>130</v>
      </c>
      <c r="B117" s="76">
        <v>5332.7999999999993</v>
      </c>
    </row>
    <row r="118" spans="1:2">
      <c r="A118" s="75" t="s">
        <v>112</v>
      </c>
      <c r="B118" s="76">
        <v>5332.7999999999993</v>
      </c>
    </row>
    <row r="119" spans="1:2">
      <c r="A119" s="75" t="s">
        <v>146</v>
      </c>
      <c r="B119" s="76">
        <v>843216</v>
      </c>
    </row>
    <row r="120" spans="1:2">
      <c r="A120" s="75" t="s">
        <v>81</v>
      </c>
      <c r="B120" s="76"/>
    </row>
    <row r="121" spans="1:2">
      <c r="A121" s="75" t="s">
        <v>75</v>
      </c>
      <c r="B121" s="76">
        <v>153208</v>
      </c>
    </row>
    <row r="122" spans="1:2">
      <c r="A122" s="75" t="s">
        <v>122</v>
      </c>
      <c r="B122" s="76">
        <v>441056</v>
      </c>
    </row>
    <row r="123" spans="1:2">
      <c r="A123" s="75" t="s">
        <v>123</v>
      </c>
      <c r="B123" s="76">
        <v>492976</v>
      </c>
    </row>
    <row r="124" spans="1:2">
      <c r="A124" s="75" t="s">
        <v>90</v>
      </c>
      <c r="B124" s="76">
        <v>359172</v>
      </c>
    </row>
    <row r="125" spans="1:2">
      <c r="A125" s="75" t="s">
        <v>67</v>
      </c>
      <c r="B125" s="76">
        <v>69432</v>
      </c>
    </row>
    <row r="126" spans="1:2">
      <c r="A126" s="75" t="s">
        <v>68</v>
      </c>
      <c r="B126" s="76">
        <v>42944</v>
      </c>
    </row>
    <row r="127" spans="1:2">
      <c r="A127" s="75" t="s">
        <v>164</v>
      </c>
      <c r="B127" s="76">
        <v>851488</v>
      </c>
    </row>
    <row r="128" spans="1:2">
      <c r="A128" s="75" t="s">
        <v>97</v>
      </c>
      <c r="B128" s="76">
        <v>494956</v>
      </c>
    </row>
    <row r="129" spans="1:2">
      <c r="A129" s="75" t="s">
        <v>196</v>
      </c>
      <c r="B129" s="76">
        <v>176440</v>
      </c>
    </row>
    <row r="130" spans="1:2">
      <c r="A130" s="75" t="s">
        <v>176</v>
      </c>
      <c r="B130" s="76">
        <v>121792</v>
      </c>
    </row>
    <row r="131" spans="1:2">
      <c r="A131" s="75" t="s">
        <v>210</v>
      </c>
      <c r="B131" s="76">
        <v>2272036.7999999998</v>
      </c>
    </row>
    <row r="132" spans="1:2">
      <c r="A132" s="75" t="s">
        <v>180</v>
      </c>
      <c r="B132" s="76">
        <v>44264</v>
      </c>
    </row>
    <row r="133" spans="1:2">
      <c r="A133" s="75" t="s">
        <v>43</v>
      </c>
      <c r="B133" s="76">
        <v>1484191.5</v>
      </c>
    </row>
    <row r="134" spans="1:2">
      <c r="A134" s="75" t="s">
        <v>175</v>
      </c>
      <c r="B134" s="76">
        <v>1010636</v>
      </c>
    </row>
    <row r="135" spans="1:2">
      <c r="A135" s="75" t="s">
        <v>177</v>
      </c>
      <c r="B135" s="76">
        <v>3488287</v>
      </c>
    </row>
    <row r="136" spans="1:2">
      <c r="A136" s="75" t="s">
        <v>46</v>
      </c>
      <c r="B136" s="76">
        <v>159632</v>
      </c>
    </row>
    <row r="137" spans="1:2">
      <c r="A137" s="75" t="s">
        <v>163</v>
      </c>
      <c r="B137" s="76">
        <v>605264</v>
      </c>
    </row>
    <row r="138" spans="1:2">
      <c r="A138" s="75" t="s">
        <v>82</v>
      </c>
      <c r="B138" s="76"/>
    </row>
    <row r="139" spans="1:2">
      <c r="A139" s="75" t="s">
        <v>145</v>
      </c>
      <c r="B139" s="76">
        <v>31680</v>
      </c>
    </row>
    <row r="140" spans="1:2">
      <c r="A140" s="75" t="s">
        <v>44</v>
      </c>
      <c r="B140" s="76">
        <v>335456</v>
      </c>
    </row>
    <row r="141" spans="1:2">
      <c r="A141" s="75" t="s">
        <v>184</v>
      </c>
      <c r="B141" s="76">
        <v>463232</v>
      </c>
    </row>
    <row r="142" spans="1:2">
      <c r="A142" s="75" t="s">
        <v>218</v>
      </c>
      <c r="B142" s="76">
        <v>915552</v>
      </c>
    </row>
    <row r="143" spans="1:2">
      <c r="A143" s="75" t="s">
        <v>51</v>
      </c>
      <c r="B143" s="76">
        <v>3154043.2</v>
      </c>
    </row>
    <row r="144" spans="1:2">
      <c r="A144" s="75" t="s">
        <v>113</v>
      </c>
      <c r="B144" s="76">
        <v>1942318.4000000001</v>
      </c>
    </row>
    <row r="145" spans="1:2">
      <c r="A145" s="75" t="s">
        <v>206</v>
      </c>
      <c r="B145" s="76">
        <v>192720</v>
      </c>
    </row>
    <row r="146" spans="1:2">
      <c r="A146" s="75" t="s">
        <v>148</v>
      </c>
      <c r="B146" s="76">
        <v>67584</v>
      </c>
    </row>
    <row r="147" spans="1:2">
      <c r="A147" s="75" t="s">
        <v>160</v>
      </c>
      <c r="B147" s="76">
        <v>176237.6</v>
      </c>
    </row>
    <row r="148" spans="1:2">
      <c r="A148" s="75" t="s">
        <v>92</v>
      </c>
      <c r="B148" s="76">
        <v>995526.39999999991</v>
      </c>
    </row>
    <row r="149" spans="1:2">
      <c r="A149" s="75" t="s">
        <v>173</v>
      </c>
      <c r="B149" s="76">
        <v>11264</v>
      </c>
    </row>
    <row r="150" spans="1:2">
      <c r="A150" s="75" t="s">
        <v>188</v>
      </c>
      <c r="B150" s="76">
        <v>377344</v>
      </c>
    </row>
    <row r="151" spans="1:2">
      <c r="A151" s="75" t="s">
        <v>174</v>
      </c>
      <c r="B151" s="76">
        <v>89408</v>
      </c>
    </row>
    <row r="152" spans="1:2">
      <c r="A152" s="75" t="s">
        <v>191</v>
      </c>
      <c r="B152" s="76">
        <v>403524</v>
      </c>
    </row>
    <row r="153" spans="1:2">
      <c r="A153" s="75" t="s">
        <v>194</v>
      </c>
      <c r="B153" s="76">
        <v>101552</v>
      </c>
    </row>
    <row r="154" spans="1:2">
      <c r="A154" s="75" t="s">
        <v>50</v>
      </c>
      <c r="B154" s="76">
        <v>50512</v>
      </c>
    </row>
    <row r="155" spans="1:2">
      <c r="A155" s="75" t="s">
        <v>217</v>
      </c>
      <c r="B155" s="76">
        <v>36748.800000000003</v>
      </c>
    </row>
    <row r="156" spans="1:2">
      <c r="A156" s="75" t="s">
        <v>64</v>
      </c>
      <c r="B156" s="76">
        <v>3294508.8</v>
      </c>
    </row>
    <row r="157" spans="1:2">
      <c r="A157" s="75" t="s">
        <v>87</v>
      </c>
      <c r="B157" s="76">
        <v>2585440</v>
      </c>
    </row>
    <row r="158" spans="1:2">
      <c r="A158" s="75" t="s">
        <v>224</v>
      </c>
      <c r="B158" s="76">
        <v>3528404</v>
      </c>
    </row>
    <row r="159" spans="1:2">
      <c r="A159" s="75" t="s">
        <v>47</v>
      </c>
      <c r="B159" s="76">
        <v>659824</v>
      </c>
    </row>
    <row r="160" spans="1:2">
      <c r="A160" s="75" t="s">
        <v>120</v>
      </c>
      <c r="B160" s="76">
        <v>13761836</v>
      </c>
    </row>
    <row r="161" spans="1:2">
      <c r="A161" s="75" t="s">
        <v>114</v>
      </c>
      <c r="B161" s="76">
        <v>9099288</v>
      </c>
    </row>
    <row r="162" spans="1:2">
      <c r="A162" s="75" t="s">
        <v>65</v>
      </c>
      <c r="B162" s="76">
        <v>828036</v>
      </c>
    </row>
    <row r="163" spans="1:2">
      <c r="A163" s="75" t="s">
        <v>74</v>
      </c>
      <c r="B163" s="76">
        <v>1705440</v>
      </c>
    </row>
    <row r="164" spans="1:2">
      <c r="A164" s="75" t="s">
        <v>76</v>
      </c>
      <c r="B164" s="76">
        <v>31680</v>
      </c>
    </row>
    <row r="165" spans="1:2">
      <c r="A165" s="75" t="s">
        <v>70</v>
      </c>
      <c r="B165" s="76">
        <v>31680</v>
      </c>
    </row>
    <row r="166" spans="1:2">
      <c r="A166" s="75" t="s">
        <v>162</v>
      </c>
      <c r="B166" s="76">
        <v>29898</v>
      </c>
    </row>
    <row r="167" spans="1:2">
      <c r="A167" s="75" t="s">
        <v>48</v>
      </c>
      <c r="B167" s="76">
        <v>686400</v>
      </c>
    </row>
    <row r="168" spans="1:2">
      <c r="A168" s="75" t="s">
        <v>72</v>
      </c>
      <c r="B168" s="76">
        <v>429616</v>
      </c>
    </row>
    <row r="169" spans="1:2">
      <c r="A169" s="75" t="s">
        <v>144</v>
      </c>
      <c r="B169" s="76">
        <v>297374</v>
      </c>
    </row>
    <row r="170" spans="1:2">
      <c r="A170" s="75" t="s">
        <v>66</v>
      </c>
      <c r="B170" s="76">
        <v>615780</v>
      </c>
    </row>
    <row r="171" spans="1:2">
      <c r="A171" s="75" t="s">
        <v>96</v>
      </c>
      <c r="B171" s="76">
        <v>1323009.6000000001</v>
      </c>
    </row>
    <row r="172" spans="1:2">
      <c r="A172" s="75" t="s">
        <v>91</v>
      </c>
      <c r="B172" s="76">
        <v>450208</v>
      </c>
    </row>
    <row r="173" spans="1:2">
      <c r="A173" s="75" t="s">
        <v>126</v>
      </c>
      <c r="B173" s="76">
        <v>439956</v>
      </c>
    </row>
    <row r="174" spans="1:2">
      <c r="A174" s="75" t="s">
        <v>125</v>
      </c>
      <c r="B174" s="76">
        <v>1096040</v>
      </c>
    </row>
    <row r="175" spans="1:2">
      <c r="A175" s="75" t="s">
        <v>155</v>
      </c>
      <c r="B175" s="76">
        <v>537856</v>
      </c>
    </row>
    <row r="176" spans="1:2">
      <c r="A176" s="75" t="s">
        <v>71</v>
      </c>
      <c r="B176" s="76">
        <v>136576</v>
      </c>
    </row>
    <row r="177" spans="1:2">
      <c r="A177" s="75" t="s">
        <v>89</v>
      </c>
      <c r="B177" s="76">
        <v>474672</v>
      </c>
    </row>
    <row r="178" spans="1:2">
      <c r="A178" s="75" t="s">
        <v>143</v>
      </c>
      <c r="B178" s="76">
        <v>349888</v>
      </c>
    </row>
    <row r="179" spans="1:2">
      <c r="A179" s="75" t="s">
        <v>178</v>
      </c>
      <c r="B179" s="76">
        <v>269016</v>
      </c>
    </row>
    <row r="180" spans="1:2">
      <c r="A180" s="75" t="s">
        <v>179</v>
      </c>
      <c r="B180" s="76">
        <v>114048</v>
      </c>
    </row>
    <row r="181" spans="1:2">
      <c r="A181" s="75" t="s">
        <v>102</v>
      </c>
      <c r="B181" s="76">
        <v>16896</v>
      </c>
    </row>
    <row r="182" spans="1:2">
      <c r="A182" s="75" t="s">
        <v>80</v>
      </c>
      <c r="B182" s="76">
        <v>58256</v>
      </c>
    </row>
    <row r="183" spans="1:2">
      <c r="A183" s="75" t="s">
        <v>157</v>
      </c>
      <c r="B183" s="76">
        <v>623744</v>
      </c>
    </row>
    <row r="184" spans="1:2">
      <c r="A184" s="75" t="s">
        <v>226</v>
      </c>
      <c r="B184" s="76">
        <v>81752</v>
      </c>
    </row>
    <row r="185" spans="1:2">
      <c r="A185" s="75" t="s">
        <v>227</v>
      </c>
      <c r="B185" s="76">
        <v>17600</v>
      </c>
    </row>
    <row r="186" spans="1:2">
      <c r="A186" s="75" t="s">
        <v>229</v>
      </c>
      <c r="B186" s="76">
        <v>352000</v>
      </c>
    </row>
    <row r="187" spans="1:2">
      <c r="A187" s="75" t="s">
        <v>230</v>
      </c>
      <c r="B187" s="76">
        <v>220000</v>
      </c>
    </row>
    <row r="188" spans="1:2">
      <c r="A188" s="75" t="s">
        <v>231</v>
      </c>
      <c r="B188" s="76">
        <v>223819.2</v>
      </c>
    </row>
    <row r="189" spans="1:2">
      <c r="A189" s="75" t="s">
        <v>232</v>
      </c>
      <c r="B189" s="76">
        <v>26664</v>
      </c>
    </row>
    <row r="190" spans="1:2">
      <c r="A190" s="75" t="s">
        <v>233</v>
      </c>
      <c r="B190" s="76">
        <v>6864</v>
      </c>
    </row>
    <row r="191" spans="1:2">
      <c r="A191" s="75" t="s">
        <v>255</v>
      </c>
      <c r="B191" s="76">
        <v>162998727.99999997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7030A0"/>
  </sheetPr>
  <dimension ref="A1:BM1435"/>
  <sheetViews>
    <sheetView showGridLines="0" zoomScale="60" zoomScaleNormal="60" workbookViewId="0">
      <pane ySplit="4" topLeftCell="A5" activePane="bottomLeft" state="frozen"/>
      <selection pane="bottomLeft" activeCell="E17" sqref="E17"/>
    </sheetView>
  </sheetViews>
  <sheetFormatPr baseColWidth="10" defaultColWidth="11.42578125" defaultRowHeight="15.75"/>
  <cols>
    <col min="1" max="1" width="54.7109375" style="1" customWidth="1"/>
    <col min="2" max="2" width="57.5703125" style="2" customWidth="1"/>
    <col min="3" max="3" width="48.7109375" style="3" customWidth="1"/>
    <col min="4" max="4" width="20.42578125" style="2" customWidth="1"/>
    <col min="5" max="5" width="75.140625" style="2" customWidth="1"/>
    <col min="6" max="6" width="17" style="74" customWidth="1"/>
    <col min="7" max="7" width="14.42578125" style="2" customWidth="1"/>
    <col min="8" max="8" width="11.42578125" style="2" customWidth="1"/>
    <col min="9" max="9" width="13.7109375" style="2" customWidth="1"/>
    <col min="10" max="10" width="15.85546875" style="2" customWidth="1"/>
    <col min="11" max="11" width="22" style="2" customWidth="1"/>
    <col min="12" max="12" width="14.85546875" style="2" customWidth="1"/>
    <col min="13" max="13" width="35.28515625" style="2" customWidth="1"/>
    <col min="14" max="14" width="33.7109375" style="2" customWidth="1"/>
    <col min="15" max="15" width="12.42578125" style="2" customWidth="1"/>
    <col min="16" max="16" width="15" style="2" customWidth="1"/>
    <col min="17" max="17" width="26.85546875" style="2" customWidth="1"/>
    <col min="18" max="18" width="44.7109375" style="4" customWidth="1"/>
    <col min="19" max="19" width="65.28515625" style="4" customWidth="1"/>
    <col min="20" max="21" width="11.42578125" style="5"/>
    <col min="22" max="22" width="21" style="5" customWidth="1"/>
    <col min="23" max="16384" width="11.42578125" style="5"/>
  </cols>
  <sheetData>
    <row r="1" spans="1:19" ht="14.25" customHeight="1">
      <c r="F1" s="2"/>
    </row>
    <row r="2" spans="1:19" ht="44.25" customHeight="1" thickBot="1">
      <c r="D2" s="307" t="s">
        <v>0</v>
      </c>
      <c r="E2" s="307"/>
      <c r="F2" s="307"/>
      <c r="G2" s="307"/>
      <c r="H2" s="307"/>
      <c r="I2" s="307"/>
      <c r="J2" s="307"/>
      <c r="K2" s="307"/>
      <c r="L2" s="307"/>
      <c r="M2" s="307"/>
      <c r="N2" s="307"/>
    </row>
    <row r="3" spans="1:19" s="6" customFormat="1" ht="20.25" customHeight="1" thickBot="1">
      <c r="A3" s="1"/>
      <c r="B3" s="2"/>
      <c r="C3" s="3"/>
      <c r="D3" s="2"/>
      <c r="E3" s="2"/>
      <c r="F3" s="2"/>
      <c r="G3" s="2"/>
      <c r="H3" s="2"/>
      <c r="I3" s="308" t="s">
        <v>1</v>
      </c>
      <c r="J3" s="308"/>
      <c r="K3" s="308"/>
      <c r="L3" s="308"/>
      <c r="M3" s="308"/>
      <c r="N3" s="2"/>
      <c r="O3" s="309" t="s">
        <v>2</v>
      </c>
      <c r="P3" s="309"/>
      <c r="Q3" s="309"/>
      <c r="R3" s="2"/>
      <c r="S3" s="2"/>
    </row>
    <row r="4" spans="1:19" ht="63.75" customHeight="1">
      <c r="A4" s="7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8" t="s">
        <v>8</v>
      </c>
      <c r="G4" s="10" t="s">
        <v>9</v>
      </c>
      <c r="H4" s="8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2" t="s">
        <v>16</v>
      </c>
      <c r="O4" s="13" t="s">
        <v>17</v>
      </c>
      <c r="P4" s="13" t="s">
        <v>18</v>
      </c>
      <c r="Q4" s="13" t="s">
        <v>19</v>
      </c>
      <c r="R4" s="14" t="s">
        <v>20</v>
      </c>
      <c r="S4" s="15" t="s">
        <v>21</v>
      </c>
    </row>
    <row r="5" spans="1:19" ht="35.25" customHeight="1">
      <c r="A5" s="255"/>
      <c r="B5" s="256"/>
      <c r="C5" s="257" t="s">
        <v>24</v>
      </c>
      <c r="D5" s="257" t="s">
        <v>25</v>
      </c>
      <c r="E5" s="257"/>
      <c r="F5" s="258"/>
      <c r="G5" s="259" t="s">
        <v>26</v>
      </c>
      <c r="H5" s="257"/>
      <c r="I5" s="257"/>
      <c r="J5" s="260">
        <f t="shared" ref="J5:J22" si="0">F5*H5*I5</f>
        <v>0</v>
      </c>
      <c r="K5" s="260">
        <f t="shared" ref="K5:K22" si="1">J5*22</f>
        <v>0</v>
      </c>
      <c r="L5" s="260">
        <f>J5/1000</f>
        <v>0</v>
      </c>
      <c r="M5" s="260">
        <f>K5/1000</f>
        <v>0</v>
      </c>
      <c r="N5" s="257"/>
      <c r="O5" s="257"/>
      <c r="P5" s="257"/>
      <c r="Q5" s="257"/>
      <c r="R5" s="261"/>
      <c r="S5" s="262"/>
    </row>
    <row r="6" spans="1:19" ht="36" customHeight="1">
      <c r="A6" s="255"/>
      <c r="B6" s="256"/>
      <c r="C6" s="257" t="s">
        <v>29</v>
      </c>
      <c r="D6" s="257" t="s">
        <v>25</v>
      </c>
      <c r="E6" s="257"/>
      <c r="F6" s="258"/>
      <c r="G6" s="259" t="s">
        <v>26</v>
      </c>
      <c r="H6" s="257"/>
      <c r="I6" s="257"/>
      <c r="J6" s="260">
        <f t="shared" si="0"/>
        <v>0</v>
      </c>
      <c r="K6" s="260">
        <f t="shared" si="1"/>
        <v>0</v>
      </c>
      <c r="L6" s="260">
        <f t="shared" ref="L6:M22" si="2">J6/1000</f>
        <v>0</v>
      </c>
      <c r="M6" s="260">
        <f t="shared" si="2"/>
        <v>0</v>
      </c>
      <c r="N6" s="257"/>
      <c r="O6" s="257"/>
      <c r="P6" s="257"/>
      <c r="Q6" s="257"/>
      <c r="R6" s="261"/>
      <c r="S6" s="262"/>
    </row>
    <row r="7" spans="1:19" ht="36" customHeight="1">
      <c r="A7" s="255"/>
      <c r="B7" s="256"/>
      <c r="C7" s="257" t="s">
        <v>30</v>
      </c>
      <c r="D7" s="257" t="s">
        <v>25</v>
      </c>
      <c r="E7" s="257"/>
      <c r="F7" s="258"/>
      <c r="G7" s="259" t="s">
        <v>26</v>
      </c>
      <c r="H7" s="257"/>
      <c r="I7" s="257"/>
      <c r="J7" s="260">
        <f t="shared" si="0"/>
        <v>0</v>
      </c>
      <c r="K7" s="260">
        <f t="shared" si="1"/>
        <v>0</v>
      </c>
      <c r="L7" s="260">
        <f t="shared" si="2"/>
        <v>0</v>
      </c>
      <c r="M7" s="260">
        <f t="shared" si="2"/>
        <v>0</v>
      </c>
      <c r="N7" s="257"/>
      <c r="O7" s="257"/>
      <c r="P7" s="257"/>
      <c r="Q7" s="257"/>
      <c r="R7" s="261"/>
      <c r="S7" s="262"/>
    </row>
    <row r="8" spans="1:19" ht="36" customHeight="1">
      <c r="A8" s="255"/>
      <c r="B8" s="256"/>
      <c r="C8" s="257" t="s">
        <v>24</v>
      </c>
      <c r="D8" s="257" t="s">
        <v>25</v>
      </c>
      <c r="E8" s="257"/>
      <c r="F8" s="258"/>
      <c r="G8" s="259" t="s">
        <v>26</v>
      </c>
      <c r="H8" s="257"/>
      <c r="I8" s="257"/>
      <c r="J8" s="260">
        <f t="shared" si="0"/>
        <v>0</v>
      </c>
      <c r="K8" s="260">
        <f t="shared" si="1"/>
        <v>0</v>
      </c>
      <c r="L8" s="260">
        <f t="shared" si="2"/>
        <v>0</v>
      </c>
      <c r="M8" s="260">
        <f t="shared" si="2"/>
        <v>0</v>
      </c>
      <c r="N8" s="257"/>
      <c r="O8" s="257"/>
      <c r="P8" s="257"/>
      <c r="Q8" s="257"/>
      <c r="R8" s="261"/>
      <c r="S8" s="262"/>
    </row>
    <row r="9" spans="1:19" ht="36" customHeight="1">
      <c r="A9" s="255"/>
      <c r="B9" s="256"/>
      <c r="C9" s="257" t="s">
        <v>24</v>
      </c>
      <c r="D9" s="257" t="s">
        <v>25</v>
      </c>
      <c r="E9" s="257"/>
      <c r="F9" s="258"/>
      <c r="G9" s="259" t="s">
        <v>26</v>
      </c>
      <c r="H9" s="257"/>
      <c r="I9" s="257"/>
      <c r="J9" s="260">
        <f t="shared" si="0"/>
        <v>0</v>
      </c>
      <c r="K9" s="260">
        <f t="shared" si="1"/>
        <v>0</v>
      </c>
      <c r="L9" s="260">
        <f t="shared" si="2"/>
        <v>0</v>
      </c>
      <c r="M9" s="260">
        <f t="shared" si="2"/>
        <v>0</v>
      </c>
      <c r="N9" s="257"/>
      <c r="O9" s="257"/>
      <c r="P9" s="257"/>
      <c r="Q9" s="257"/>
      <c r="R9" s="261"/>
      <c r="S9" s="262"/>
    </row>
    <row r="10" spans="1:19">
      <c r="A10" s="255"/>
      <c r="B10" s="256"/>
      <c r="C10" s="257" t="s">
        <v>29</v>
      </c>
      <c r="D10" s="257" t="s">
        <v>25</v>
      </c>
      <c r="E10" s="257"/>
      <c r="F10" s="258"/>
      <c r="G10" s="259" t="s">
        <v>26</v>
      </c>
      <c r="H10" s="257"/>
      <c r="I10" s="257"/>
      <c r="J10" s="260">
        <f t="shared" si="0"/>
        <v>0</v>
      </c>
      <c r="K10" s="260">
        <f t="shared" si="1"/>
        <v>0</v>
      </c>
      <c r="L10" s="260">
        <f t="shared" si="2"/>
        <v>0</v>
      </c>
      <c r="M10" s="260">
        <f t="shared" si="2"/>
        <v>0</v>
      </c>
      <c r="N10" s="257"/>
      <c r="O10" s="257"/>
      <c r="P10" s="257"/>
      <c r="Q10" s="257"/>
      <c r="R10" s="261"/>
      <c r="S10" s="262"/>
    </row>
    <row r="11" spans="1:19">
      <c r="A11" s="255"/>
      <c r="B11" s="256"/>
      <c r="C11" s="257" t="s">
        <v>30</v>
      </c>
      <c r="D11" s="257" t="s">
        <v>25</v>
      </c>
      <c r="E11" s="257"/>
      <c r="F11" s="258"/>
      <c r="G11" s="259" t="s">
        <v>26</v>
      </c>
      <c r="H11" s="257"/>
      <c r="I11" s="257"/>
      <c r="J11" s="260">
        <f t="shared" si="0"/>
        <v>0</v>
      </c>
      <c r="K11" s="260">
        <f t="shared" si="1"/>
        <v>0</v>
      </c>
      <c r="L11" s="260">
        <f t="shared" si="2"/>
        <v>0</v>
      </c>
      <c r="M11" s="260">
        <f t="shared" si="2"/>
        <v>0</v>
      </c>
      <c r="N11" s="257"/>
      <c r="O11" s="257"/>
      <c r="P11" s="257"/>
      <c r="Q11" s="257"/>
      <c r="R11" s="261"/>
      <c r="S11" s="262"/>
    </row>
    <row r="12" spans="1:19">
      <c r="A12" s="255"/>
      <c r="B12" s="256"/>
      <c r="C12" s="257" t="s">
        <v>24</v>
      </c>
      <c r="D12" s="257" t="s">
        <v>25</v>
      </c>
      <c r="E12" s="257"/>
      <c r="F12" s="258"/>
      <c r="G12" s="259" t="s">
        <v>26</v>
      </c>
      <c r="H12" s="257"/>
      <c r="I12" s="257"/>
      <c r="J12" s="260">
        <f t="shared" si="0"/>
        <v>0</v>
      </c>
      <c r="K12" s="260">
        <f t="shared" si="1"/>
        <v>0</v>
      </c>
      <c r="L12" s="260">
        <f t="shared" si="2"/>
        <v>0</v>
      </c>
      <c r="M12" s="260">
        <f t="shared" si="2"/>
        <v>0</v>
      </c>
      <c r="N12" s="257"/>
      <c r="O12" s="257"/>
      <c r="P12" s="257"/>
      <c r="Q12" s="257"/>
      <c r="R12" s="261"/>
      <c r="S12" s="262"/>
    </row>
    <row r="13" spans="1:19">
      <c r="A13" s="255"/>
      <c r="B13" s="256"/>
      <c r="C13" s="257" t="s">
        <v>24</v>
      </c>
      <c r="D13" s="257" t="s">
        <v>33</v>
      </c>
      <c r="E13" s="257"/>
      <c r="F13" s="258"/>
      <c r="G13" s="259" t="s">
        <v>26</v>
      </c>
      <c r="H13" s="257"/>
      <c r="I13" s="257"/>
      <c r="J13" s="260">
        <f t="shared" si="0"/>
        <v>0</v>
      </c>
      <c r="K13" s="260">
        <f t="shared" si="1"/>
        <v>0</v>
      </c>
      <c r="L13" s="260">
        <f t="shared" si="2"/>
        <v>0</v>
      </c>
      <c r="M13" s="260">
        <f t="shared" si="2"/>
        <v>0</v>
      </c>
      <c r="N13" s="257"/>
      <c r="O13" s="257"/>
      <c r="P13" s="257"/>
      <c r="Q13" s="257"/>
      <c r="R13" s="261"/>
      <c r="S13" s="262"/>
    </row>
    <row r="14" spans="1:19">
      <c r="A14" s="255"/>
      <c r="B14" s="256"/>
      <c r="C14" s="257" t="s">
        <v>29</v>
      </c>
      <c r="D14" s="257" t="s">
        <v>33</v>
      </c>
      <c r="E14" s="257"/>
      <c r="F14" s="258"/>
      <c r="G14" s="259" t="s">
        <v>26</v>
      </c>
      <c r="H14" s="257"/>
      <c r="I14" s="257"/>
      <c r="J14" s="260">
        <f t="shared" si="0"/>
        <v>0</v>
      </c>
      <c r="K14" s="260">
        <f t="shared" si="1"/>
        <v>0</v>
      </c>
      <c r="L14" s="260">
        <f t="shared" si="2"/>
        <v>0</v>
      </c>
      <c r="M14" s="260">
        <f t="shared" si="2"/>
        <v>0</v>
      </c>
      <c r="N14" s="257"/>
      <c r="O14" s="257"/>
      <c r="P14" s="257"/>
      <c r="Q14" s="257"/>
      <c r="R14" s="261"/>
      <c r="S14" s="262"/>
    </row>
    <row r="15" spans="1:19">
      <c r="A15" s="255"/>
      <c r="B15" s="256"/>
      <c r="C15" s="257" t="s">
        <v>30</v>
      </c>
      <c r="D15" s="257" t="s">
        <v>25</v>
      </c>
      <c r="E15" s="257"/>
      <c r="F15" s="258"/>
      <c r="G15" s="259" t="s">
        <v>26</v>
      </c>
      <c r="H15" s="257"/>
      <c r="I15" s="257"/>
      <c r="J15" s="260">
        <f t="shared" si="0"/>
        <v>0</v>
      </c>
      <c r="K15" s="260">
        <f t="shared" si="1"/>
        <v>0</v>
      </c>
      <c r="L15" s="260">
        <f t="shared" si="2"/>
        <v>0</v>
      </c>
      <c r="M15" s="260">
        <f t="shared" si="2"/>
        <v>0</v>
      </c>
      <c r="N15" s="257"/>
      <c r="O15" s="257"/>
      <c r="P15" s="257"/>
      <c r="Q15" s="257"/>
      <c r="R15" s="261"/>
      <c r="S15" s="262"/>
    </row>
    <row r="16" spans="1:19">
      <c r="A16" s="255"/>
      <c r="B16" s="256"/>
      <c r="C16" s="257" t="s">
        <v>24</v>
      </c>
      <c r="D16" s="257" t="s">
        <v>35</v>
      </c>
      <c r="E16" s="257"/>
      <c r="F16" s="258"/>
      <c r="G16" s="259" t="s">
        <v>26</v>
      </c>
      <c r="H16" s="257"/>
      <c r="I16" s="257"/>
      <c r="J16" s="260">
        <f t="shared" si="0"/>
        <v>0</v>
      </c>
      <c r="K16" s="260">
        <f t="shared" si="1"/>
        <v>0</v>
      </c>
      <c r="L16" s="260">
        <f t="shared" si="2"/>
        <v>0</v>
      </c>
      <c r="M16" s="260">
        <f t="shared" si="2"/>
        <v>0</v>
      </c>
      <c r="N16" s="257"/>
      <c r="O16" s="257"/>
      <c r="P16" s="257"/>
      <c r="Q16" s="257"/>
      <c r="R16" s="261"/>
      <c r="S16" s="262"/>
    </row>
    <row r="17" spans="1:65">
      <c r="A17" s="255"/>
      <c r="B17" s="256"/>
      <c r="C17" s="257" t="s">
        <v>24</v>
      </c>
      <c r="D17" s="257" t="s">
        <v>35</v>
      </c>
      <c r="E17" s="257"/>
      <c r="F17" s="258"/>
      <c r="G17" s="259" t="s">
        <v>26</v>
      </c>
      <c r="H17" s="257"/>
      <c r="I17" s="257"/>
      <c r="J17" s="260">
        <f t="shared" si="0"/>
        <v>0</v>
      </c>
      <c r="K17" s="260">
        <f t="shared" si="1"/>
        <v>0</v>
      </c>
      <c r="L17" s="260">
        <f t="shared" si="2"/>
        <v>0</v>
      </c>
      <c r="M17" s="260">
        <f t="shared" si="2"/>
        <v>0</v>
      </c>
      <c r="N17" s="257"/>
      <c r="O17" s="257"/>
      <c r="P17" s="257"/>
      <c r="Q17" s="257"/>
      <c r="R17" s="261"/>
      <c r="S17" s="262"/>
    </row>
    <row r="18" spans="1:65">
      <c r="A18" s="255"/>
      <c r="B18" s="256"/>
      <c r="C18" s="257" t="s">
        <v>29</v>
      </c>
      <c r="D18" s="257" t="s">
        <v>35</v>
      </c>
      <c r="E18" s="257"/>
      <c r="F18" s="258"/>
      <c r="G18" s="259" t="s">
        <v>26</v>
      </c>
      <c r="H18" s="257"/>
      <c r="I18" s="257"/>
      <c r="J18" s="260">
        <f t="shared" si="0"/>
        <v>0</v>
      </c>
      <c r="K18" s="260">
        <f t="shared" si="1"/>
        <v>0</v>
      </c>
      <c r="L18" s="260">
        <f t="shared" si="2"/>
        <v>0</v>
      </c>
      <c r="M18" s="260">
        <f t="shared" si="2"/>
        <v>0</v>
      </c>
      <c r="N18" s="257"/>
      <c r="O18" s="257"/>
      <c r="P18" s="257"/>
      <c r="Q18" s="257"/>
      <c r="R18" s="261"/>
      <c r="S18" s="262"/>
    </row>
    <row r="19" spans="1:65">
      <c r="A19" s="255"/>
      <c r="B19" s="256"/>
      <c r="C19" s="257" t="s">
        <v>29</v>
      </c>
      <c r="D19" s="257" t="s">
        <v>25</v>
      </c>
      <c r="E19" s="257"/>
      <c r="F19" s="258"/>
      <c r="G19" s="259" t="s">
        <v>26</v>
      </c>
      <c r="H19" s="257"/>
      <c r="I19" s="257"/>
      <c r="J19" s="260">
        <f t="shared" si="0"/>
        <v>0</v>
      </c>
      <c r="K19" s="260">
        <f t="shared" si="1"/>
        <v>0</v>
      </c>
      <c r="L19" s="260">
        <f t="shared" si="2"/>
        <v>0</v>
      </c>
      <c r="M19" s="260">
        <f t="shared" si="2"/>
        <v>0</v>
      </c>
      <c r="N19" s="257"/>
      <c r="O19" s="257"/>
      <c r="P19" s="257"/>
      <c r="Q19" s="257"/>
      <c r="R19" s="261"/>
      <c r="S19" s="262"/>
    </row>
    <row r="20" spans="1:65">
      <c r="A20" s="255"/>
      <c r="B20" s="256"/>
      <c r="C20" s="257" t="s">
        <v>24</v>
      </c>
      <c r="D20" s="257" t="s">
        <v>25</v>
      </c>
      <c r="E20" s="257"/>
      <c r="F20" s="258"/>
      <c r="G20" s="259" t="s">
        <v>26</v>
      </c>
      <c r="H20" s="257"/>
      <c r="I20" s="257"/>
      <c r="J20" s="260">
        <f t="shared" si="0"/>
        <v>0</v>
      </c>
      <c r="K20" s="260">
        <f t="shared" si="1"/>
        <v>0</v>
      </c>
      <c r="L20" s="260">
        <f t="shared" si="2"/>
        <v>0</v>
      </c>
      <c r="M20" s="260">
        <f t="shared" si="2"/>
        <v>0</v>
      </c>
      <c r="N20" s="257"/>
      <c r="O20" s="257"/>
      <c r="P20" s="257"/>
      <c r="Q20" s="257"/>
      <c r="R20" s="261"/>
      <c r="S20" s="262"/>
    </row>
    <row r="21" spans="1:65" ht="16.5" thickBot="1">
      <c r="A21" s="255"/>
      <c r="B21" s="256"/>
      <c r="C21" s="257" t="s">
        <v>24</v>
      </c>
      <c r="D21" s="257" t="s">
        <v>25</v>
      </c>
      <c r="E21" s="257"/>
      <c r="F21" s="258"/>
      <c r="G21" s="259" t="s">
        <v>26</v>
      </c>
      <c r="H21" s="257"/>
      <c r="I21" s="257"/>
      <c r="J21" s="260">
        <f t="shared" si="0"/>
        <v>0</v>
      </c>
      <c r="K21" s="260">
        <f t="shared" si="1"/>
        <v>0</v>
      </c>
      <c r="L21" s="260">
        <f t="shared" si="2"/>
        <v>0</v>
      </c>
      <c r="M21" s="260">
        <f t="shared" si="2"/>
        <v>0</v>
      </c>
      <c r="N21" s="257"/>
      <c r="O21" s="257"/>
      <c r="P21" s="257"/>
      <c r="Q21" s="257"/>
      <c r="R21" s="261"/>
      <c r="S21" s="262"/>
    </row>
    <row r="22" spans="1:65" s="16" customFormat="1">
      <c r="A22" s="255"/>
      <c r="B22" s="256"/>
      <c r="C22" s="257" t="s">
        <v>29</v>
      </c>
      <c r="D22" s="257" t="s">
        <v>25</v>
      </c>
      <c r="E22" s="257"/>
      <c r="F22" s="258"/>
      <c r="G22" s="259" t="s">
        <v>26</v>
      </c>
      <c r="H22" s="257"/>
      <c r="I22" s="257"/>
      <c r="J22" s="260">
        <f t="shared" si="0"/>
        <v>0</v>
      </c>
      <c r="K22" s="260">
        <f t="shared" si="1"/>
        <v>0</v>
      </c>
      <c r="L22" s="260">
        <f t="shared" si="2"/>
        <v>0</v>
      </c>
      <c r="M22" s="260">
        <f t="shared" si="2"/>
        <v>0</v>
      </c>
      <c r="N22" s="257"/>
      <c r="O22" s="257"/>
      <c r="P22" s="257"/>
      <c r="Q22" s="257"/>
      <c r="R22" s="261"/>
      <c r="S22" s="262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</row>
    <row r="23" spans="1:65">
      <c r="F23" s="2"/>
    </row>
    <row r="24" spans="1:65">
      <c r="F24" s="2"/>
    </row>
    <row r="25" spans="1:65">
      <c r="C25" s="17"/>
      <c r="D25" s="17"/>
      <c r="E25" s="17"/>
      <c r="F25" s="17"/>
      <c r="G25" s="17"/>
      <c r="H25" s="17"/>
      <c r="I25" s="18"/>
      <c r="J25" s="17"/>
      <c r="K25" s="17"/>
      <c r="L25" s="17"/>
    </row>
    <row r="26" spans="1:65">
      <c r="C26" s="19"/>
      <c r="D26" s="20"/>
      <c r="E26" s="20"/>
      <c r="F26" s="20"/>
      <c r="G26" s="20"/>
      <c r="H26" s="20"/>
      <c r="I26" s="20"/>
      <c r="J26" s="20"/>
      <c r="K26" s="20"/>
      <c r="L26" s="20"/>
    </row>
    <row r="27" spans="1:65">
      <c r="C27" s="19"/>
      <c r="D27" s="20"/>
      <c r="E27" s="20"/>
      <c r="F27" s="20"/>
      <c r="G27" s="20"/>
      <c r="H27" s="20"/>
      <c r="I27" s="20"/>
      <c r="J27" s="19"/>
      <c r="K27" s="19"/>
      <c r="L27" s="20"/>
    </row>
    <row r="28" spans="1:65">
      <c r="C28" s="19"/>
      <c r="D28" s="20"/>
      <c r="E28" s="20"/>
      <c r="F28" s="20"/>
      <c r="G28" s="20"/>
      <c r="H28" s="20"/>
      <c r="I28" s="20"/>
      <c r="J28" s="19"/>
      <c r="K28" s="19"/>
      <c r="L28" s="20"/>
    </row>
    <row r="29" spans="1:65">
      <c r="C29" s="19"/>
      <c r="D29" s="20"/>
      <c r="E29" s="20"/>
      <c r="F29" s="20"/>
      <c r="G29" s="20"/>
      <c r="H29" s="20"/>
      <c r="I29" s="20"/>
      <c r="J29" s="19"/>
      <c r="K29" s="19"/>
      <c r="L29" s="20"/>
    </row>
    <row r="30" spans="1:65">
      <c r="C30" s="21"/>
      <c r="D30" s="21"/>
      <c r="E30" s="22"/>
      <c r="F30" s="22"/>
      <c r="G30" s="22"/>
      <c r="H30" s="22"/>
      <c r="I30" s="22"/>
      <c r="J30" s="22"/>
      <c r="K30" s="22"/>
      <c r="L30" s="22"/>
    </row>
    <row r="31" spans="1:65" ht="75">
      <c r="A31" s="23" t="s">
        <v>3</v>
      </c>
      <c r="B31" s="23" t="s">
        <v>4</v>
      </c>
      <c r="C31" s="23" t="s">
        <v>5</v>
      </c>
      <c r="D31" s="23" t="s">
        <v>6</v>
      </c>
      <c r="E31" s="23" t="s">
        <v>7</v>
      </c>
      <c r="F31" s="23" t="s">
        <v>8</v>
      </c>
      <c r="G31" s="23" t="s">
        <v>9</v>
      </c>
      <c r="H31" s="24" t="s">
        <v>234</v>
      </c>
      <c r="I31" s="24" t="s">
        <v>235</v>
      </c>
      <c r="J31" s="25" t="s">
        <v>236</v>
      </c>
      <c r="K31" s="25" t="s">
        <v>237</v>
      </c>
      <c r="L31" s="25" t="s">
        <v>238</v>
      </c>
      <c r="M31" s="26" t="s">
        <v>239</v>
      </c>
      <c r="N31" s="27" t="s">
        <v>240</v>
      </c>
      <c r="O31" s="26" t="s">
        <v>241</v>
      </c>
      <c r="P31" s="23" t="s">
        <v>242</v>
      </c>
      <c r="Q31" s="28" t="s">
        <v>243</v>
      </c>
      <c r="R31" s="29" t="s">
        <v>244</v>
      </c>
      <c r="S31" s="29" t="s">
        <v>245</v>
      </c>
    </row>
    <row r="32" spans="1:65">
      <c r="A32" s="30" t="s">
        <v>246</v>
      </c>
      <c r="B32" s="31" t="s">
        <v>246</v>
      </c>
      <c r="C32" s="30" t="s">
        <v>247</v>
      </c>
      <c r="D32" s="32" t="s">
        <v>248</v>
      </c>
      <c r="E32" s="33"/>
      <c r="F32" s="34" t="s">
        <v>247</v>
      </c>
      <c r="G32" s="35" t="s">
        <v>249</v>
      </c>
      <c r="H32" s="36"/>
      <c r="I32" s="37"/>
      <c r="J32" s="38" t="e">
        <f>(L32/I32*100)*5</f>
        <v>#DIV/0!</v>
      </c>
      <c r="K32" s="39"/>
      <c r="L32" s="38"/>
      <c r="M32" s="40"/>
      <c r="N32" s="34" t="s">
        <v>250</v>
      </c>
      <c r="O32" s="34"/>
      <c r="P32" s="34"/>
      <c r="Q32" s="34" t="s">
        <v>27</v>
      </c>
      <c r="R32" s="34" t="s">
        <v>198</v>
      </c>
      <c r="S32" s="41" t="s">
        <v>220</v>
      </c>
    </row>
    <row r="33" spans="1:19">
      <c r="A33" s="42" t="s">
        <v>246</v>
      </c>
      <c r="B33" s="31" t="s">
        <v>246</v>
      </c>
      <c r="C33" s="30" t="s">
        <v>247</v>
      </c>
      <c r="D33" s="43" t="s">
        <v>248</v>
      </c>
      <c r="E33" s="44"/>
      <c r="F33" s="45" t="s">
        <v>247</v>
      </c>
      <c r="G33" s="46" t="s">
        <v>249</v>
      </c>
      <c r="H33" s="36"/>
      <c r="I33" s="37"/>
      <c r="J33" s="38" t="e">
        <f>(L33/I33*100)*5</f>
        <v>#DIV/0!</v>
      </c>
      <c r="K33" s="39"/>
      <c r="L33" s="38"/>
      <c r="M33" s="47"/>
      <c r="N33" s="45" t="s">
        <v>250</v>
      </c>
      <c r="O33" s="45"/>
      <c r="P33" s="45"/>
      <c r="Q33" s="45" t="s">
        <v>27</v>
      </c>
      <c r="R33" s="45" t="s">
        <v>38</v>
      </c>
      <c r="S33" s="48" t="s">
        <v>220</v>
      </c>
    </row>
    <row r="34" spans="1:19">
      <c r="A34" s="49" t="s">
        <v>246</v>
      </c>
      <c r="B34" s="50" t="s">
        <v>246</v>
      </c>
      <c r="C34" s="30" t="s">
        <v>251</v>
      </c>
      <c r="D34" s="43" t="s">
        <v>248</v>
      </c>
      <c r="E34" s="44"/>
      <c r="F34" s="51" t="s">
        <v>251</v>
      </c>
      <c r="G34" s="52" t="s">
        <v>249</v>
      </c>
      <c r="H34" s="36"/>
      <c r="I34" s="37"/>
      <c r="J34" s="38" t="e">
        <f>(L34/I34*100)*5</f>
        <v>#DIV/0!</v>
      </c>
      <c r="K34" s="39" t="e">
        <f>I34/M34</f>
        <v>#DIV/0!</v>
      </c>
      <c r="L34" s="38"/>
      <c r="M34" s="47"/>
      <c r="N34" s="45" t="s">
        <v>250</v>
      </c>
      <c r="O34" s="45"/>
      <c r="P34" s="45"/>
      <c r="Q34" s="45" t="s">
        <v>27</v>
      </c>
      <c r="R34" s="45" t="s">
        <v>38</v>
      </c>
      <c r="S34" s="48" t="s">
        <v>220</v>
      </c>
    </row>
    <row r="35" spans="1:19">
      <c r="A35" s="42" t="s">
        <v>246</v>
      </c>
      <c r="B35" s="53" t="s">
        <v>246</v>
      </c>
      <c r="C35" s="54" t="s">
        <v>251</v>
      </c>
      <c r="D35" s="55" t="s">
        <v>248</v>
      </c>
      <c r="E35" s="56"/>
      <c r="F35" s="42" t="s">
        <v>251</v>
      </c>
      <c r="G35" s="57" t="s">
        <v>249</v>
      </c>
      <c r="H35" s="58"/>
      <c r="I35" s="37"/>
      <c r="J35" s="38" t="e">
        <f>(L35/I35*100)*5</f>
        <v>#DIV/0!</v>
      </c>
      <c r="K35" s="39" t="e">
        <f>I35/M35</f>
        <v>#DIV/0!</v>
      </c>
      <c r="L35" s="38"/>
      <c r="M35" s="47"/>
      <c r="N35" s="51" t="s">
        <v>250</v>
      </c>
      <c r="O35" s="51"/>
      <c r="P35" s="51"/>
      <c r="Q35" s="51" t="s">
        <v>27</v>
      </c>
      <c r="R35" s="51" t="s">
        <v>38</v>
      </c>
      <c r="S35" s="59" t="s">
        <v>28</v>
      </c>
    </row>
    <row r="36" spans="1:19" ht="29.25" customHeight="1">
      <c r="A36" s="42" t="s">
        <v>246</v>
      </c>
      <c r="B36" s="53" t="s">
        <v>246</v>
      </c>
      <c r="C36" s="54" t="s">
        <v>247</v>
      </c>
      <c r="D36" s="60" t="s">
        <v>248</v>
      </c>
      <c r="E36" s="61"/>
      <c r="F36" s="42" t="s">
        <v>247</v>
      </c>
      <c r="G36" s="57" t="s">
        <v>249</v>
      </c>
      <c r="H36" s="58"/>
      <c r="I36" s="37"/>
      <c r="J36" s="38" t="e">
        <f>(L36/I36*100)*6</f>
        <v>#DIV/0!</v>
      </c>
      <c r="K36" s="39" t="e">
        <f>I36/M36</f>
        <v>#DIV/0!</v>
      </c>
      <c r="L36" s="38"/>
      <c r="M36" s="62"/>
      <c r="N36" s="63"/>
      <c r="O36" s="63"/>
      <c r="P36" s="63"/>
      <c r="Q36" s="64"/>
      <c r="R36" s="65"/>
      <c r="S36" s="65"/>
    </row>
    <row r="37" spans="1:19">
      <c r="A37" s="66"/>
      <c r="B37" s="20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9">
      <c r="A38" s="67"/>
      <c r="B38" s="20"/>
      <c r="C38" s="21"/>
      <c r="D38" s="21"/>
      <c r="E38" s="22"/>
      <c r="F38" s="22"/>
      <c r="G38" s="22"/>
      <c r="H38" s="22"/>
      <c r="I38" s="22"/>
      <c r="J38" s="22"/>
      <c r="K38" s="22"/>
      <c r="L38" s="22"/>
    </row>
    <row r="39" spans="1:19">
      <c r="A39" s="67"/>
      <c r="B39" s="20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9">
      <c r="A40" s="67"/>
      <c r="B40" s="20"/>
      <c r="C40" s="68"/>
      <c r="D40" s="69"/>
      <c r="E40" s="69"/>
      <c r="F40" s="69"/>
      <c r="G40" s="69"/>
      <c r="H40" s="69"/>
      <c r="I40" s="22"/>
      <c r="J40" s="19"/>
      <c r="K40" s="19"/>
      <c r="L40" s="22"/>
    </row>
    <row r="41" spans="1:19">
      <c r="A41" s="305"/>
      <c r="B41" s="22"/>
      <c r="C41" s="68"/>
      <c r="D41" s="69"/>
      <c r="E41" s="69"/>
      <c r="F41" s="69"/>
      <c r="G41" s="69"/>
      <c r="H41" s="69"/>
      <c r="I41" s="22"/>
      <c r="J41" s="19"/>
      <c r="K41" s="19"/>
      <c r="L41" s="22"/>
    </row>
    <row r="42" spans="1:19">
      <c r="A42" s="305"/>
      <c r="B42" s="22"/>
      <c r="C42" s="68"/>
      <c r="D42" s="69"/>
      <c r="E42" s="69"/>
      <c r="F42" s="69"/>
      <c r="G42" s="69"/>
      <c r="H42" s="69"/>
      <c r="I42" s="69"/>
      <c r="J42" s="19"/>
      <c r="K42" s="19"/>
      <c r="L42" s="70"/>
    </row>
    <row r="43" spans="1:19">
      <c r="A43" s="71"/>
      <c r="B43" s="72"/>
      <c r="C43" s="68"/>
      <c r="D43" s="69"/>
      <c r="E43" s="69"/>
      <c r="F43" s="69"/>
      <c r="G43" s="69"/>
      <c r="H43" s="69"/>
      <c r="I43" s="69"/>
      <c r="J43" s="69"/>
      <c r="K43" s="69"/>
      <c r="L43" s="69"/>
    </row>
    <row r="44" spans="1:19">
      <c r="A44" s="71"/>
      <c r="B44" s="72"/>
      <c r="C44" s="69"/>
      <c r="D44" s="69"/>
      <c r="E44" s="69"/>
      <c r="F44" s="69"/>
      <c r="G44" s="69"/>
      <c r="H44" s="69"/>
      <c r="I44" s="69"/>
      <c r="J44" s="69"/>
      <c r="K44" s="69"/>
      <c r="L44" s="69"/>
    </row>
    <row r="45" spans="1:19">
      <c r="A45" s="71"/>
      <c r="B45" s="72"/>
      <c r="F45" s="2"/>
    </row>
    <row r="46" spans="1:19">
      <c r="A46" s="71"/>
      <c r="B46" s="72"/>
      <c r="F46" s="2"/>
    </row>
    <row r="47" spans="1:19">
      <c r="A47" s="305"/>
      <c r="B47" s="22"/>
      <c r="F47" s="2"/>
    </row>
    <row r="48" spans="1:19">
      <c r="A48" s="305"/>
      <c r="B48" s="22"/>
      <c r="F48" s="2"/>
    </row>
    <row r="49" spans="1:65">
      <c r="A49" s="305"/>
      <c r="B49" s="22"/>
      <c r="F49" s="2"/>
    </row>
    <row r="50" spans="1:65" s="2" customFormat="1">
      <c r="A50" s="305"/>
      <c r="B50" s="22"/>
      <c r="C50" s="3"/>
      <c r="R50" s="4"/>
      <c r="S50" s="4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</row>
    <row r="51" spans="1:65" s="2" customFormat="1">
      <c r="A51" s="306"/>
      <c r="B51" s="68"/>
      <c r="C51" s="3"/>
      <c r="R51" s="4"/>
      <c r="S51" s="4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</row>
    <row r="52" spans="1:65" s="2" customFormat="1">
      <c r="A52" s="306"/>
      <c r="B52" s="68"/>
      <c r="C52" s="3"/>
      <c r="R52" s="4"/>
      <c r="S52" s="4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</row>
    <row r="53" spans="1:65" s="2" customFormat="1" ht="42.75" customHeight="1">
      <c r="A53" s="304"/>
      <c r="B53" s="68"/>
      <c r="C53" s="3"/>
      <c r="R53" s="4"/>
      <c r="S53" s="4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</row>
    <row r="54" spans="1:65" s="2" customFormat="1" ht="49.5" customHeight="1">
      <c r="A54" s="304"/>
      <c r="B54" s="68"/>
      <c r="C54" s="3"/>
      <c r="R54" s="4"/>
      <c r="S54" s="4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</row>
    <row r="55" spans="1:65" s="2" customFormat="1">
      <c r="A55" s="73"/>
      <c r="B55" s="68"/>
      <c r="C55" s="3"/>
      <c r="R55" s="4"/>
      <c r="S55" s="4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</row>
    <row r="56" spans="1:65" s="2" customFormat="1">
      <c r="A56" s="1"/>
      <c r="C56" s="3"/>
      <c r="R56" s="4"/>
      <c r="S56" s="4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</row>
    <row r="57" spans="1:65" s="2" customFormat="1">
      <c r="A57" s="1"/>
      <c r="C57" s="3"/>
      <c r="R57" s="4"/>
      <c r="S57" s="4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</row>
    <row r="58" spans="1:65" s="2" customFormat="1">
      <c r="A58" s="1"/>
      <c r="C58" s="3"/>
      <c r="R58" s="4"/>
      <c r="S58" s="4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</row>
    <row r="59" spans="1:65" s="2" customFormat="1">
      <c r="A59" s="1"/>
      <c r="C59" s="3"/>
      <c r="R59" s="4"/>
      <c r="S59" s="4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</row>
    <row r="60" spans="1:65" s="2" customFormat="1">
      <c r="A60" s="1"/>
      <c r="C60" s="3"/>
      <c r="R60" s="4"/>
      <c r="S60" s="4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</row>
    <row r="61" spans="1:65" s="2" customFormat="1">
      <c r="A61" s="1"/>
      <c r="C61" s="3"/>
      <c r="R61" s="4"/>
      <c r="S61" s="4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</row>
    <row r="62" spans="1:65" s="2" customFormat="1">
      <c r="A62" s="1"/>
      <c r="C62" s="3"/>
      <c r="R62" s="4"/>
      <c r="S62" s="4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</row>
    <row r="63" spans="1:65" s="2" customFormat="1">
      <c r="A63" s="1"/>
      <c r="C63" s="3"/>
      <c r="R63" s="4"/>
      <c r="S63" s="4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</row>
    <row r="64" spans="1:65" s="2" customFormat="1">
      <c r="A64" s="1"/>
      <c r="C64" s="3"/>
      <c r="R64" s="4"/>
      <c r="S64" s="4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</row>
    <row r="65" spans="1:65" s="2" customFormat="1">
      <c r="A65" s="1"/>
      <c r="C65" s="3"/>
      <c r="R65" s="4"/>
      <c r="S65" s="4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</row>
    <row r="66" spans="1:65" s="2" customFormat="1">
      <c r="A66" s="1"/>
      <c r="C66" s="3"/>
      <c r="R66" s="4"/>
      <c r="S66" s="4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</row>
    <row r="67" spans="1:65" s="2" customFormat="1">
      <c r="A67" s="1"/>
      <c r="C67" s="3"/>
      <c r="R67" s="4"/>
      <c r="S67" s="4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</row>
    <row r="68" spans="1:65" s="2" customFormat="1">
      <c r="A68" s="1"/>
      <c r="C68" s="3"/>
      <c r="R68" s="4"/>
      <c r="S68" s="4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</row>
    <row r="69" spans="1:65" s="2" customFormat="1">
      <c r="A69" s="1"/>
      <c r="C69" s="3"/>
      <c r="R69" s="4"/>
      <c r="S69" s="4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</row>
    <row r="70" spans="1:65" s="2" customFormat="1">
      <c r="A70" s="1"/>
      <c r="C70" s="3"/>
      <c r="R70" s="4"/>
      <c r="S70" s="4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</row>
    <row r="71" spans="1:65" s="2" customFormat="1">
      <c r="A71" s="1"/>
      <c r="C71" s="3"/>
      <c r="R71" s="4"/>
      <c r="S71" s="4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</row>
    <row r="72" spans="1:65" s="2" customFormat="1">
      <c r="A72" s="1"/>
      <c r="C72" s="3"/>
      <c r="R72" s="4"/>
      <c r="S72" s="4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</row>
    <row r="73" spans="1:65" s="2" customFormat="1">
      <c r="A73" s="1"/>
      <c r="C73" s="3"/>
      <c r="R73" s="4"/>
      <c r="S73" s="4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</row>
    <row r="74" spans="1:65" s="2" customFormat="1">
      <c r="A74" s="1"/>
      <c r="C74" s="3"/>
      <c r="R74" s="4"/>
      <c r="S74" s="4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</row>
    <row r="75" spans="1:65" s="2" customFormat="1">
      <c r="A75" s="1"/>
      <c r="C75" s="3"/>
      <c r="R75" s="4"/>
      <c r="S75" s="4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</row>
    <row r="76" spans="1:65" s="2" customFormat="1">
      <c r="A76" s="1"/>
      <c r="C76" s="3"/>
      <c r="R76" s="4"/>
      <c r="S76" s="4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</row>
    <row r="77" spans="1:65" s="2" customFormat="1">
      <c r="A77" s="1"/>
      <c r="C77" s="3"/>
      <c r="R77" s="4"/>
      <c r="S77" s="4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</row>
    <row r="78" spans="1:65" s="2" customFormat="1">
      <c r="A78" s="1"/>
      <c r="C78" s="3"/>
      <c r="R78" s="4"/>
      <c r="S78" s="4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</row>
    <row r="79" spans="1:65" s="2" customFormat="1">
      <c r="A79" s="1"/>
      <c r="C79" s="3"/>
      <c r="R79" s="4"/>
      <c r="S79" s="4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</row>
    <row r="80" spans="1:65" s="2" customFormat="1">
      <c r="A80" s="1"/>
      <c r="C80" s="3"/>
      <c r="R80" s="4"/>
      <c r="S80" s="4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</row>
    <row r="81" spans="1:65" s="2" customFormat="1">
      <c r="A81" s="1"/>
      <c r="C81" s="3"/>
      <c r="R81" s="4"/>
      <c r="S81" s="4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</row>
    <row r="82" spans="1:65" s="2" customFormat="1">
      <c r="A82" s="1"/>
      <c r="C82" s="3"/>
      <c r="R82" s="4"/>
      <c r="S82" s="4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</row>
    <row r="83" spans="1:65" s="2" customFormat="1">
      <c r="A83" s="1"/>
      <c r="C83" s="3"/>
      <c r="R83" s="4"/>
      <c r="S83" s="4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</row>
    <row r="84" spans="1:65" s="2" customFormat="1">
      <c r="A84" s="1"/>
      <c r="C84" s="3"/>
      <c r="R84" s="4"/>
      <c r="S84" s="4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</row>
    <row r="85" spans="1:65" s="2" customFormat="1">
      <c r="A85" s="1"/>
      <c r="C85" s="3"/>
      <c r="R85" s="4"/>
      <c r="S85" s="4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</row>
    <row r="86" spans="1:65" s="2" customFormat="1">
      <c r="A86" s="1"/>
      <c r="C86" s="3"/>
      <c r="R86" s="4"/>
      <c r="S86" s="4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</row>
    <row r="87" spans="1:65" s="2" customFormat="1">
      <c r="A87" s="1"/>
      <c r="C87" s="3"/>
      <c r="R87" s="4"/>
      <c r="S87" s="4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</row>
    <row r="88" spans="1:65" s="2" customFormat="1">
      <c r="A88" s="1"/>
      <c r="C88" s="3"/>
      <c r="R88" s="4"/>
      <c r="S88" s="4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</row>
    <row r="89" spans="1:65" s="2" customFormat="1">
      <c r="A89" s="1"/>
      <c r="C89" s="3"/>
      <c r="R89" s="4"/>
      <c r="S89" s="4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</row>
    <row r="90" spans="1:65" s="2" customFormat="1">
      <c r="A90" s="1"/>
      <c r="C90" s="3"/>
      <c r="R90" s="4"/>
      <c r="S90" s="4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</row>
    <row r="91" spans="1:65" s="2" customFormat="1">
      <c r="A91" s="1"/>
      <c r="C91" s="3"/>
      <c r="R91" s="4"/>
      <c r="S91" s="4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</row>
    <row r="92" spans="1:65" s="2" customFormat="1">
      <c r="A92" s="1"/>
      <c r="C92" s="3"/>
      <c r="R92" s="4"/>
      <c r="S92" s="4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</row>
    <row r="93" spans="1:65" s="2" customFormat="1">
      <c r="A93" s="1"/>
      <c r="C93" s="3"/>
      <c r="R93" s="4"/>
      <c r="S93" s="4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</row>
    <row r="94" spans="1:65" s="2" customFormat="1">
      <c r="A94" s="1"/>
      <c r="C94" s="3"/>
      <c r="R94" s="4"/>
      <c r="S94" s="4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</row>
    <row r="95" spans="1:65" s="2" customFormat="1">
      <c r="A95" s="1"/>
      <c r="C95" s="3"/>
      <c r="R95" s="4"/>
      <c r="S95" s="4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</row>
    <row r="96" spans="1:65" s="2" customFormat="1">
      <c r="A96" s="1"/>
      <c r="C96" s="3"/>
      <c r="R96" s="4"/>
      <c r="S96" s="4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</row>
    <row r="97" spans="1:65" s="2" customFormat="1">
      <c r="A97" s="1"/>
      <c r="C97" s="3"/>
      <c r="R97" s="4"/>
      <c r="S97" s="4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</row>
    <row r="98" spans="1:65" s="2" customFormat="1">
      <c r="A98" s="1"/>
      <c r="C98" s="3"/>
      <c r="R98" s="4"/>
      <c r="S98" s="4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</row>
    <row r="99" spans="1:65" s="2" customFormat="1">
      <c r="A99" s="1"/>
      <c r="C99" s="3"/>
      <c r="R99" s="4"/>
      <c r="S99" s="4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</row>
    <row r="100" spans="1:65" s="2" customFormat="1">
      <c r="A100" s="1"/>
      <c r="C100" s="3"/>
      <c r="R100" s="4"/>
      <c r="S100" s="4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</row>
    <row r="101" spans="1:65" s="2" customFormat="1">
      <c r="A101" s="1"/>
      <c r="C101" s="3"/>
      <c r="R101" s="4"/>
      <c r="S101" s="4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</row>
    <row r="102" spans="1:65" s="2" customFormat="1">
      <c r="A102" s="1"/>
      <c r="C102" s="3"/>
      <c r="R102" s="4"/>
      <c r="S102" s="4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</row>
    <row r="103" spans="1:65" s="2" customFormat="1">
      <c r="A103" s="1"/>
      <c r="C103" s="3"/>
      <c r="R103" s="4"/>
      <c r="S103" s="4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</row>
    <row r="104" spans="1:65" s="2" customFormat="1">
      <c r="A104" s="1"/>
      <c r="C104" s="3"/>
      <c r="R104" s="4"/>
      <c r="S104" s="4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</row>
    <row r="105" spans="1:65" s="2" customFormat="1">
      <c r="A105" s="1"/>
      <c r="C105" s="3"/>
      <c r="R105" s="4"/>
      <c r="S105" s="4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</row>
    <row r="106" spans="1:65" s="2" customFormat="1">
      <c r="A106" s="1"/>
      <c r="C106" s="3"/>
      <c r="R106" s="4"/>
      <c r="S106" s="4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</row>
    <row r="107" spans="1:65" s="2" customFormat="1">
      <c r="A107" s="1"/>
      <c r="C107" s="3"/>
      <c r="R107" s="4"/>
      <c r="S107" s="4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</row>
    <row r="108" spans="1:65" s="2" customFormat="1">
      <c r="A108" s="1"/>
      <c r="C108" s="3"/>
      <c r="R108" s="4"/>
      <c r="S108" s="4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</row>
    <row r="109" spans="1:65" s="2" customFormat="1">
      <c r="A109" s="1"/>
      <c r="C109" s="3"/>
      <c r="R109" s="4"/>
      <c r="S109" s="4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</row>
    <row r="110" spans="1:65" s="2" customFormat="1">
      <c r="A110" s="1"/>
      <c r="C110" s="3"/>
      <c r="R110" s="4"/>
      <c r="S110" s="4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</row>
    <row r="111" spans="1:65" s="2" customFormat="1">
      <c r="A111" s="1"/>
      <c r="C111" s="3"/>
      <c r="R111" s="4"/>
      <c r="S111" s="4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</row>
    <row r="112" spans="1:65" s="2" customFormat="1">
      <c r="A112" s="1"/>
      <c r="C112" s="3"/>
      <c r="R112" s="4"/>
      <c r="S112" s="4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</row>
    <row r="113" spans="1:65" s="2" customFormat="1">
      <c r="A113" s="1"/>
      <c r="C113" s="3"/>
      <c r="R113" s="4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</row>
    <row r="114" spans="1:65" s="2" customFormat="1">
      <c r="A114" s="1"/>
      <c r="C114" s="3"/>
      <c r="R114" s="4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</row>
    <row r="115" spans="1:65" s="2" customFormat="1">
      <c r="A115" s="1"/>
      <c r="C115" s="3"/>
      <c r="R115" s="4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</row>
    <row r="116" spans="1:65" s="2" customFormat="1">
      <c r="A116" s="1"/>
      <c r="C116" s="3"/>
      <c r="R116" s="4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</row>
    <row r="117" spans="1:65" s="2" customFormat="1">
      <c r="A117" s="1"/>
      <c r="C117" s="3"/>
      <c r="R117" s="4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</row>
    <row r="118" spans="1:65" s="2" customFormat="1">
      <c r="A118" s="1"/>
      <c r="C118" s="3"/>
      <c r="R118" s="4"/>
      <c r="S118" s="4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</row>
    <row r="119" spans="1:65" s="2" customFormat="1">
      <c r="A119" s="1"/>
      <c r="C119" s="3"/>
      <c r="R119" s="4"/>
      <c r="S119" s="4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</row>
    <row r="120" spans="1:65" s="2" customFormat="1">
      <c r="A120" s="1"/>
      <c r="C120" s="3"/>
      <c r="R120" s="4"/>
      <c r="S120" s="4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</row>
    <row r="121" spans="1:65" s="2" customFormat="1">
      <c r="A121" s="1"/>
      <c r="C121" s="3"/>
      <c r="R121" s="4"/>
      <c r="S121" s="4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</row>
    <row r="122" spans="1:65" s="2" customFormat="1">
      <c r="A122" s="1"/>
      <c r="C122" s="3"/>
      <c r="R122" s="4"/>
      <c r="S122" s="4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</row>
    <row r="123" spans="1:65" s="2" customFormat="1">
      <c r="A123" s="1"/>
      <c r="C123" s="3"/>
      <c r="R123" s="4"/>
      <c r="S123" s="4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</row>
    <row r="124" spans="1:65" s="2" customFormat="1">
      <c r="A124" s="1"/>
      <c r="C124" s="3"/>
      <c r="R124" s="4"/>
      <c r="S124" s="4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</row>
    <row r="125" spans="1:65" s="2" customFormat="1">
      <c r="A125" s="1"/>
      <c r="C125" s="3"/>
      <c r="R125" s="4"/>
      <c r="S125" s="4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</row>
    <row r="126" spans="1:65" s="2" customFormat="1">
      <c r="A126" s="1"/>
      <c r="C126" s="3"/>
      <c r="R126" s="4"/>
      <c r="S126" s="4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</row>
    <row r="127" spans="1:65" s="2" customFormat="1">
      <c r="A127" s="1"/>
      <c r="C127" s="3"/>
      <c r="R127" s="4"/>
      <c r="S127" s="4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</row>
    <row r="128" spans="1:65" s="2" customFormat="1">
      <c r="A128" s="1"/>
      <c r="C128" s="3"/>
      <c r="R128" s="4"/>
      <c r="S128" s="4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</row>
    <row r="129" spans="1:65" s="2" customFormat="1">
      <c r="A129" s="1"/>
      <c r="C129" s="3"/>
      <c r="R129" s="4"/>
      <c r="S129" s="4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</row>
    <row r="130" spans="1:65" s="2" customFormat="1">
      <c r="A130" s="1"/>
      <c r="C130" s="3"/>
      <c r="R130" s="4"/>
      <c r="S130" s="4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</row>
    <row r="131" spans="1:65" s="2" customFormat="1">
      <c r="A131" s="1"/>
      <c r="C131" s="3"/>
      <c r="R131" s="4"/>
      <c r="S131" s="4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</row>
    <row r="132" spans="1:65" s="2" customFormat="1">
      <c r="A132" s="1"/>
      <c r="C132" s="3"/>
      <c r="R132" s="4"/>
      <c r="S132" s="4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</row>
    <row r="133" spans="1:65" s="2" customFormat="1">
      <c r="A133" s="1"/>
      <c r="C133" s="3"/>
      <c r="R133" s="4"/>
      <c r="S133" s="4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</row>
    <row r="134" spans="1:65" s="2" customFormat="1">
      <c r="A134" s="1"/>
      <c r="C134" s="3"/>
      <c r="R134" s="4"/>
      <c r="S134" s="4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</row>
    <row r="135" spans="1:65" s="2" customFormat="1">
      <c r="A135" s="1"/>
      <c r="C135" s="3"/>
      <c r="R135" s="4"/>
      <c r="S135" s="4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</row>
    <row r="136" spans="1:65" s="2" customFormat="1">
      <c r="A136" s="1"/>
      <c r="C136" s="3"/>
      <c r="R136" s="4"/>
      <c r="S136" s="4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</row>
    <row r="137" spans="1:65" s="2" customFormat="1">
      <c r="A137" s="1"/>
      <c r="C137" s="3"/>
      <c r="R137" s="4"/>
      <c r="S137" s="4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</row>
    <row r="138" spans="1:65" s="2" customFormat="1">
      <c r="A138" s="1"/>
      <c r="C138" s="3"/>
      <c r="R138" s="4"/>
      <c r="S138" s="4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</row>
    <row r="139" spans="1:65" s="2" customFormat="1">
      <c r="A139" s="1"/>
      <c r="C139" s="3"/>
      <c r="R139" s="4"/>
      <c r="S139" s="4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</row>
    <row r="140" spans="1:65" s="2" customFormat="1">
      <c r="A140" s="1"/>
      <c r="C140" s="3"/>
      <c r="R140" s="4"/>
      <c r="S140" s="4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</row>
    <row r="141" spans="1:65" s="2" customFormat="1">
      <c r="A141" s="1"/>
      <c r="C141" s="3"/>
      <c r="R141" s="4"/>
      <c r="S141" s="4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</row>
    <row r="142" spans="1:65" s="2" customFormat="1">
      <c r="A142" s="1"/>
      <c r="C142" s="3"/>
      <c r="R142" s="4"/>
      <c r="S142" s="4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</row>
    <row r="143" spans="1:65" s="2" customFormat="1">
      <c r="A143" s="1"/>
      <c r="C143" s="3"/>
      <c r="R143" s="4"/>
      <c r="S143" s="4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</row>
    <row r="144" spans="1:65" s="2" customFormat="1">
      <c r="A144" s="1"/>
      <c r="C144" s="3"/>
      <c r="R144" s="4"/>
      <c r="S144" s="4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</row>
    <row r="145" spans="1:65" s="2" customFormat="1">
      <c r="A145" s="1"/>
      <c r="C145" s="3"/>
      <c r="R145" s="4"/>
      <c r="S145" s="4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</row>
    <row r="146" spans="1:65" s="2" customFormat="1">
      <c r="A146" s="1"/>
      <c r="C146" s="3"/>
      <c r="R146" s="4"/>
      <c r="S146" s="4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</row>
    <row r="147" spans="1:65" s="2" customFormat="1">
      <c r="A147" s="1"/>
      <c r="C147" s="3"/>
      <c r="R147" s="4"/>
      <c r="S147" s="4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</row>
    <row r="148" spans="1:65" s="2" customFormat="1">
      <c r="A148" s="1"/>
      <c r="C148" s="3"/>
      <c r="R148" s="4"/>
      <c r="S148" s="4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</row>
    <row r="149" spans="1:65" s="2" customFormat="1">
      <c r="A149" s="1"/>
      <c r="C149" s="3"/>
      <c r="R149" s="4"/>
      <c r="S149" s="4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</row>
    <row r="150" spans="1:65" s="2" customFormat="1">
      <c r="A150" s="1"/>
      <c r="C150" s="3"/>
      <c r="R150" s="4"/>
      <c r="S150" s="4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</row>
    <row r="151" spans="1:65" s="2" customFormat="1">
      <c r="A151" s="1"/>
      <c r="C151" s="3"/>
      <c r="R151" s="4"/>
      <c r="S151" s="4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</row>
    <row r="152" spans="1:65" s="2" customFormat="1">
      <c r="A152" s="1"/>
      <c r="C152" s="3"/>
      <c r="R152" s="4"/>
      <c r="S152" s="4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</row>
    <row r="153" spans="1:65" s="2" customFormat="1">
      <c r="A153" s="1"/>
      <c r="C153" s="3"/>
      <c r="R153" s="4"/>
      <c r="S153" s="4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</row>
    <row r="154" spans="1:65" s="2" customFormat="1">
      <c r="A154" s="1"/>
      <c r="C154" s="3"/>
      <c r="R154" s="4"/>
      <c r="S154" s="4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</row>
    <row r="155" spans="1:65" s="2" customFormat="1">
      <c r="A155" s="1"/>
      <c r="C155" s="3"/>
      <c r="R155" s="4"/>
      <c r="S155" s="4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</row>
    <row r="156" spans="1:65" s="2" customFormat="1">
      <c r="A156" s="1"/>
      <c r="C156" s="3"/>
      <c r="R156" s="4"/>
      <c r="S156" s="4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</row>
    <row r="157" spans="1:65" s="2" customFormat="1">
      <c r="A157" s="1"/>
      <c r="C157" s="3"/>
      <c r="R157" s="4"/>
      <c r="S157" s="4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</row>
    <row r="158" spans="1:65" s="2" customFormat="1">
      <c r="A158" s="1"/>
      <c r="C158" s="3"/>
      <c r="R158" s="4"/>
      <c r="S158" s="4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</row>
    <row r="159" spans="1:65" s="2" customFormat="1">
      <c r="A159" s="1"/>
      <c r="C159" s="3"/>
      <c r="R159" s="4"/>
      <c r="S159" s="4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</row>
    <row r="160" spans="1:65" s="2" customFormat="1">
      <c r="A160" s="1"/>
      <c r="C160" s="3"/>
      <c r="R160" s="4"/>
      <c r="S160" s="4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</row>
    <row r="161" spans="1:65" s="2" customFormat="1">
      <c r="A161" s="1"/>
      <c r="C161" s="3"/>
      <c r="R161" s="4"/>
      <c r="S161" s="4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</row>
    <row r="162" spans="1:65" s="2" customFormat="1">
      <c r="A162" s="1"/>
      <c r="C162" s="3"/>
      <c r="R162" s="4"/>
      <c r="S162" s="4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</row>
    <row r="163" spans="1:65" s="2" customFormat="1">
      <c r="A163" s="1"/>
      <c r="C163" s="3"/>
      <c r="R163" s="4"/>
      <c r="S163" s="4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</row>
    <row r="164" spans="1:65" s="2" customFormat="1">
      <c r="A164" s="1"/>
      <c r="C164" s="3"/>
      <c r="R164" s="4"/>
      <c r="S164" s="4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</row>
    <row r="165" spans="1:65" s="2" customFormat="1">
      <c r="A165" s="1"/>
      <c r="C165" s="3"/>
      <c r="R165" s="4"/>
      <c r="S165" s="4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</row>
    <row r="166" spans="1:65" s="2" customFormat="1">
      <c r="A166" s="1"/>
      <c r="C166" s="3"/>
      <c r="R166" s="4"/>
      <c r="S166" s="4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</row>
    <row r="167" spans="1:65" s="2" customFormat="1">
      <c r="A167" s="1"/>
      <c r="C167" s="3"/>
      <c r="R167" s="4"/>
      <c r="S167" s="4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</row>
    <row r="168" spans="1:65" s="2" customFormat="1">
      <c r="A168" s="1"/>
      <c r="C168" s="3"/>
      <c r="R168" s="4"/>
      <c r="S168" s="4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</row>
    <row r="169" spans="1:65" s="2" customFormat="1">
      <c r="A169" s="1"/>
      <c r="C169" s="3"/>
      <c r="R169" s="4"/>
      <c r="S169" s="4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</row>
    <row r="170" spans="1:65" s="2" customFormat="1">
      <c r="A170" s="1"/>
      <c r="C170" s="3"/>
      <c r="R170" s="4"/>
      <c r="S170" s="4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</row>
    <row r="171" spans="1:65" s="2" customFormat="1">
      <c r="A171" s="1"/>
      <c r="C171" s="3"/>
      <c r="R171" s="4"/>
      <c r="S171" s="4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</row>
    <row r="172" spans="1:65" s="2" customFormat="1">
      <c r="A172" s="1"/>
      <c r="C172" s="3"/>
      <c r="R172" s="4"/>
      <c r="S172" s="4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</row>
    <row r="173" spans="1:65" s="2" customFormat="1">
      <c r="A173" s="1"/>
      <c r="C173" s="3"/>
      <c r="R173" s="4"/>
      <c r="S173" s="4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</row>
    <row r="174" spans="1:65" s="2" customFormat="1">
      <c r="A174" s="1"/>
      <c r="C174" s="3"/>
      <c r="R174" s="4"/>
      <c r="S174" s="4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</row>
    <row r="175" spans="1:65" s="2" customFormat="1">
      <c r="A175" s="1"/>
      <c r="C175" s="3"/>
      <c r="R175" s="4"/>
      <c r="S175" s="4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</row>
    <row r="176" spans="1:65" s="2" customFormat="1">
      <c r="A176" s="1"/>
      <c r="C176" s="3"/>
      <c r="R176" s="4"/>
      <c r="S176" s="4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</row>
    <row r="177" spans="1:65" s="2" customFormat="1">
      <c r="A177" s="1"/>
      <c r="C177" s="3"/>
      <c r="R177" s="4"/>
      <c r="S177" s="4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</row>
    <row r="178" spans="1:65" s="2" customFormat="1">
      <c r="A178" s="1"/>
      <c r="C178" s="3"/>
      <c r="R178" s="4"/>
      <c r="S178" s="4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</row>
    <row r="179" spans="1:65" s="2" customFormat="1">
      <c r="A179" s="1"/>
      <c r="C179" s="3"/>
      <c r="R179" s="4"/>
      <c r="S179" s="4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</row>
    <row r="180" spans="1:65" s="2" customFormat="1">
      <c r="A180" s="1"/>
      <c r="C180" s="3"/>
      <c r="R180" s="4"/>
      <c r="S180" s="4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</row>
    <row r="181" spans="1:65" s="2" customFormat="1">
      <c r="A181" s="1"/>
      <c r="C181" s="3"/>
      <c r="R181" s="4"/>
      <c r="S181" s="4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</row>
    <row r="182" spans="1:65" s="2" customFormat="1">
      <c r="A182" s="1"/>
      <c r="C182" s="3"/>
      <c r="R182" s="4"/>
      <c r="S182" s="4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</row>
    <row r="183" spans="1:65" s="2" customFormat="1">
      <c r="A183" s="1"/>
      <c r="C183" s="3"/>
      <c r="R183" s="4"/>
      <c r="S183" s="4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</row>
    <row r="184" spans="1:65" s="2" customFormat="1">
      <c r="A184" s="1"/>
      <c r="C184" s="3"/>
      <c r="R184" s="4"/>
      <c r="S184" s="4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</row>
    <row r="185" spans="1:65" s="2" customFormat="1">
      <c r="A185" s="1"/>
      <c r="C185" s="3"/>
      <c r="R185" s="4"/>
      <c r="S185" s="4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</row>
    <row r="186" spans="1:65" s="2" customFormat="1">
      <c r="A186" s="1"/>
      <c r="C186" s="3"/>
      <c r="R186" s="4"/>
      <c r="S186" s="4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</row>
    <row r="187" spans="1:65" s="2" customFormat="1">
      <c r="A187" s="1"/>
      <c r="C187" s="3"/>
      <c r="R187" s="4"/>
      <c r="S187" s="4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</row>
    <row r="188" spans="1:65" s="2" customFormat="1">
      <c r="A188" s="1"/>
      <c r="C188" s="3"/>
      <c r="R188" s="4"/>
      <c r="S188" s="4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</row>
    <row r="189" spans="1:65" s="2" customFormat="1">
      <c r="A189" s="1"/>
      <c r="C189" s="3"/>
      <c r="R189" s="4"/>
      <c r="S189" s="4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s="2" customFormat="1">
      <c r="A190" s="1"/>
      <c r="C190" s="3"/>
      <c r="R190" s="4"/>
      <c r="S190" s="4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s="2" customFormat="1">
      <c r="A191" s="1"/>
      <c r="C191" s="3"/>
      <c r="R191" s="4"/>
      <c r="S191" s="4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s="2" customFormat="1">
      <c r="A192" s="1"/>
      <c r="C192" s="3"/>
      <c r="R192" s="4"/>
      <c r="S192" s="4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s="2" customFormat="1">
      <c r="A193" s="1"/>
      <c r="C193" s="3"/>
      <c r="R193" s="4"/>
      <c r="S193" s="4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s="2" customFormat="1">
      <c r="A194" s="1"/>
      <c r="C194" s="3"/>
      <c r="R194" s="4"/>
      <c r="S194" s="4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s="2" customFormat="1">
      <c r="A195" s="1"/>
      <c r="C195" s="3"/>
      <c r="R195" s="4"/>
      <c r="S195" s="4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s="2" customFormat="1">
      <c r="A196" s="1"/>
      <c r="C196" s="3"/>
      <c r="R196" s="4"/>
      <c r="S196" s="4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s="2" customFormat="1">
      <c r="A197" s="1"/>
      <c r="C197" s="3"/>
      <c r="R197" s="4"/>
      <c r="S197" s="4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s="2" customFormat="1">
      <c r="A198" s="1"/>
      <c r="C198" s="3"/>
      <c r="R198" s="4"/>
      <c r="S198" s="4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s="2" customFormat="1">
      <c r="A199" s="1"/>
      <c r="C199" s="3"/>
      <c r="R199" s="4"/>
      <c r="S199" s="4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s="2" customFormat="1">
      <c r="A200" s="1"/>
      <c r="C200" s="3"/>
      <c r="R200" s="4"/>
      <c r="S200" s="4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s="2" customFormat="1">
      <c r="A201" s="1"/>
      <c r="C201" s="3"/>
      <c r="R201" s="4"/>
      <c r="S201" s="4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s="2" customFormat="1">
      <c r="A202" s="1"/>
      <c r="C202" s="3"/>
      <c r="R202" s="4"/>
      <c r="S202" s="4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s="2" customFormat="1">
      <c r="A203" s="1"/>
      <c r="C203" s="3"/>
      <c r="R203" s="4"/>
      <c r="S203" s="4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s="2" customFormat="1">
      <c r="A204" s="1"/>
      <c r="C204" s="3"/>
      <c r="R204" s="4"/>
      <c r="S204" s="4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s="2" customFormat="1">
      <c r="A205" s="1"/>
      <c r="C205" s="3"/>
      <c r="R205" s="4"/>
      <c r="S205" s="4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s="2" customFormat="1">
      <c r="A206" s="1"/>
      <c r="C206" s="3"/>
      <c r="R206" s="4"/>
      <c r="S206" s="4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s="2" customFormat="1">
      <c r="A207" s="1"/>
      <c r="C207" s="3"/>
      <c r="R207" s="4"/>
      <c r="S207" s="4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s="2" customFormat="1">
      <c r="A208" s="1"/>
      <c r="C208" s="3"/>
      <c r="R208" s="4"/>
      <c r="S208" s="4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s="2" customFormat="1">
      <c r="A209" s="1"/>
      <c r="C209" s="3"/>
      <c r="R209" s="4"/>
      <c r="S209" s="4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s="2" customFormat="1">
      <c r="A210" s="1"/>
      <c r="C210" s="3"/>
      <c r="R210" s="4"/>
      <c r="S210" s="4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s="2" customFormat="1">
      <c r="A211" s="1"/>
      <c r="C211" s="3"/>
      <c r="R211" s="4"/>
      <c r="S211" s="4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s="2" customFormat="1">
      <c r="A212" s="1"/>
      <c r="C212" s="3"/>
      <c r="R212" s="4"/>
      <c r="S212" s="4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s="2" customFormat="1">
      <c r="A213" s="1"/>
      <c r="C213" s="3"/>
      <c r="R213" s="4"/>
      <c r="S213" s="4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s="2" customFormat="1">
      <c r="A214" s="1"/>
      <c r="C214" s="3"/>
      <c r="R214" s="4"/>
      <c r="S214" s="4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s="2" customFormat="1">
      <c r="A215" s="1"/>
      <c r="C215" s="3"/>
      <c r="R215" s="4"/>
      <c r="S215" s="4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s="2" customFormat="1">
      <c r="A216" s="1"/>
      <c r="C216" s="3"/>
      <c r="R216" s="4"/>
      <c r="S216" s="4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s="2" customFormat="1">
      <c r="A217" s="1"/>
      <c r="C217" s="3"/>
      <c r="R217" s="4"/>
      <c r="S217" s="4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s="2" customFormat="1">
      <c r="A218" s="1"/>
      <c r="C218" s="3"/>
      <c r="R218" s="4"/>
      <c r="S218" s="4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s="2" customFormat="1">
      <c r="A219" s="1"/>
      <c r="C219" s="3"/>
      <c r="R219" s="4"/>
      <c r="S219" s="4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s="2" customFormat="1">
      <c r="A220" s="1"/>
      <c r="C220" s="3"/>
      <c r="R220" s="4"/>
      <c r="S220" s="4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s="2" customFormat="1">
      <c r="A221" s="1"/>
      <c r="C221" s="3"/>
      <c r="R221" s="4"/>
      <c r="S221" s="4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s="2" customFormat="1">
      <c r="A222" s="1"/>
      <c r="C222" s="3"/>
      <c r="R222" s="4"/>
      <c r="S222" s="4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s="2" customFormat="1">
      <c r="A223" s="1"/>
      <c r="C223" s="3"/>
      <c r="R223" s="4"/>
      <c r="S223" s="4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s="2" customFormat="1">
      <c r="A224" s="1"/>
      <c r="C224" s="3"/>
      <c r="R224" s="4"/>
      <c r="S224" s="4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s="2" customFormat="1">
      <c r="A225" s="1"/>
      <c r="C225" s="3"/>
      <c r="R225" s="4"/>
      <c r="S225" s="4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s="2" customFormat="1">
      <c r="A226" s="1"/>
      <c r="C226" s="3"/>
      <c r="R226" s="4"/>
      <c r="S226" s="4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s="2" customFormat="1">
      <c r="A227" s="1"/>
      <c r="C227" s="3"/>
      <c r="R227" s="4"/>
      <c r="S227" s="4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s="2" customFormat="1">
      <c r="A228" s="1"/>
      <c r="C228" s="3"/>
      <c r="R228" s="4"/>
      <c r="S228" s="4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s="2" customFormat="1">
      <c r="A229" s="1"/>
      <c r="C229" s="3"/>
      <c r="R229" s="4"/>
      <c r="S229" s="4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s="2" customFormat="1">
      <c r="A230" s="1"/>
      <c r="C230" s="3"/>
      <c r="R230" s="4"/>
      <c r="S230" s="4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s="2" customFormat="1">
      <c r="A231" s="1"/>
      <c r="C231" s="3"/>
      <c r="R231" s="4"/>
      <c r="S231" s="4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s="2" customFormat="1">
      <c r="A232" s="1"/>
      <c r="C232" s="3"/>
      <c r="R232" s="4"/>
      <c r="S232" s="4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s="2" customFormat="1">
      <c r="A233" s="1"/>
      <c r="C233" s="3"/>
      <c r="R233" s="4"/>
      <c r="S233" s="4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s="2" customFormat="1">
      <c r="A234" s="1"/>
      <c r="C234" s="3"/>
      <c r="R234" s="4"/>
      <c r="S234" s="4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s="2" customFormat="1">
      <c r="A235" s="1"/>
      <c r="C235" s="3"/>
      <c r="R235" s="4"/>
      <c r="S235" s="4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s="2" customFormat="1">
      <c r="A236" s="1"/>
      <c r="C236" s="3"/>
      <c r="R236" s="4"/>
      <c r="S236" s="4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s="2" customFormat="1">
      <c r="A237" s="1"/>
      <c r="C237" s="3"/>
      <c r="R237" s="4"/>
      <c r="S237" s="4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s="2" customFormat="1">
      <c r="A238" s="1"/>
      <c r="C238" s="3"/>
      <c r="R238" s="4"/>
      <c r="S238" s="4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s="2" customFormat="1">
      <c r="A239" s="1"/>
      <c r="C239" s="3"/>
      <c r="R239" s="4"/>
      <c r="S239" s="4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s="2" customFormat="1">
      <c r="A240" s="1"/>
      <c r="C240" s="3"/>
      <c r="R240" s="4"/>
      <c r="S240" s="4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s="2" customFormat="1">
      <c r="A241" s="1"/>
      <c r="C241" s="3"/>
      <c r="R241" s="4"/>
      <c r="S241" s="4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s="2" customFormat="1">
      <c r="A242" s="1"/>
      <c r="C242" s="3"/>
      <c r="R242" s="4"/>
      <c r="S242" s="4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s="2" customFormat="1">
      <c r="A243" s="1"/>
      <c r="C243" s="3"/>
      <c r="R243" s="4"/>
      <c r="S243" s="4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s="2" customFormat="1">
      <c r="A244" s="1"/>
      <c r="C244" s="3"/>
      <c r="R244" s="4"/>
      <c r="S244" s="4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s="2" customFormat="1">
      <c r="A245" s="1"/>
      <c r="C245" s="3"/>
      <c r="R245" s="4"/>
      <c r="S245" s="4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s="2" customFormat="1">
      <c r="A246" s="1"/>
      <c r="C246" s="3"/>
      <c r="R246" s="4"/>
      <c r="S246" s="4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s="2" customFormat="1">
      <c r="A247" s="1"/>
      <c r="C247" s="3"/>
      <c r="R247" s="4"/>
      <c r="S247" s="4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s="2" customFormat="1">
      <c r="A248" s="1"/>
      <c r="C248" s="3"/>
      <c r="R248" s="4"/>
      <c r="S248" s="4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s="2" customFormat="1">
      <c r="A249" s="1"/>
      <c r="C249" s="3"/>
      <c r="R249" s="4"/>
      <c r="S249" s="4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s="2" customFormat="1">
      <c r="A250" s="1"/>
      <c r="C250" s="3"/>
      <c r="R250" s="4"/>
      <c r="S250" s="4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s="2" customFormat="1">
      <c r="A251" s="1"/>
      <c r="C251" s="3"/>
      <c r="R251" s="4"/>
      <c r="S251" s="4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s="2" customFormat="1">
      <c r="A252" s="1"/>
      <c r="C252" s="3"/>
      <c r="R252" s="4"/>
      <c r="S252" s="4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s="2" customFormat="1">
      <c r="A253" s="1"/>
      <c r="C253" s="3"/>
      <c r="R253" s="4"/>
      <c r="S253" s="4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s="2" customFormat="1">
      <c r="A254" s="1"/>
      <c r="C254" s="3"/>
      <c r="R254" s="4"/>
      <c r="S254" s="4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s="2" customFormat="1">
      <c r="A255" s="1"/>
      <c r="C255" s="3"/>
      <c r="R255" s="4"/>
      <c r="S255" s="4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s="2" customFormat="1">
      <c r="A256" s="1"/>
      <c r="C256" s="3"/>
      <c r="R256" s="4"/>
      <c r="S256" s="4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s="2" customFormat="1">
      <c r="A257" s="1"/>
      <c r="C257" s="3"/>
      <c r="R257" s="4"/>
      <c r="S257" s="4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s="2" customFormat="1">
      <c r="A258" s="1"/>
      <c r="C258" s="3"/>
      <c r="R258" s="4"/>
      <c r="S258" s="4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s="2" customFormat="1">
      <c r="A259" s="1"/>
      <c r="C259" s="3"/>
      <c r="R259" s="4"/>
      <c r="S259" s="4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s="2" customFormat="1">
      <c r="A260" s="1"/>
      <c r="C260" s="3"/>
      <c r="R260" s="4"/>
      <c r="S260" s="4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s="2" customFormat="1">
      <c r="A261" s="1"/>
      <c r="C261" s="3"/>
      <c r="R261" s="4"/>
      <c r="S261" s="4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s="2" customFormat="1">
      <c r="A262" s="1"/>
      <c r="C262" s="3"/>
      <c r="R262" s="4"/>
      <c r="S262" s="4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s="2" customFormat="1">
      <c r="A263" s="1"/>
      <c r="C263" s="3"/>
      <c r="R263" s="4"/>
      <c r="S263" s="4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s="2" customFormat="1">
      <c r="A264" s="1"/>
      <c r="C264" s="3"/>
      <c r="R264" s="4"/>
      <c r="S264" s="4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s="2" customFormat="1">
      <c r="A265" s="1"/>
      <c r="C265" s="3"/>
      <c r="R265" s="4"/>
      <c r="S265" s="4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s="2" customFormat="1">
      <c r="A266" s="1"/>
      <c r="C266" s="3"/>
      <c r="R266" s="4"/>
      <c r="S266" s="4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s="2" customFormat="1">
      <c r="A267" s="1"/>
      <c r="C267" s="3"/>
      <c r="R267" s="4"/>
      <c r="S267" s="4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s="2" customFormat="1">
      <c r="A268" s="1"/>
      <c r="C268" s="3"/>
      <c r="R268" s="4"/>
      <c r="S268" s="4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s="2" customFormat="1">
      <c r="A269" s="1"/>
      <c r="C269" s="3"/>
      <c r="R269" s="4"/>
      <c r="S269" s="4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s="2" customFormat="1">
      <c r="A270" s="1"/>
      <c r="C270" s="3"/>
      <c r="R270" s="4"/>
      <c r="S270" s="4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s="2" customFormat="1">
      <c r="A271" s="1"/>
      <c r="C271" s="3"/>
      <c r="R271" s="4"/>
      <c r="S271" s="4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s="2" customFormat="1">
      <c r="A272" s="1"/>
      <c r="C272" s="3"/>
      <c r="R272" s="4"/>
      <c r="S272" s="4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s="2" customFormat="1">
      <c r="A273" s="1"/>
      <c r="C273" s="3"/>
      <c r="R273" s="4"/>
      <c r="S273" s="4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s="2" customFormat="1">
      <c r="A274" s="1"/>
      <c r="C274" s="3"/>
      <c r="R274" s="4"/>
      <c r="S274" s="4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s="2" customFormat="1">
      <c r="A275" s="1"/>
      <c r="C275" s="3"/>
      <c r="R275" s="4"/>
      <c r="S275" s="4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s="2" customFormat="1">
      <c r="A276" s="1"/>
      <c r="C276" s="3"/>
      <c r="R276" s="4"/>
      <c r="S276" s="4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s="2" customFormat="1">
      <c r="A277" s="1"/>
      <c r="C277" s="3"/>
      <c r="R277" s="4"/>
      <c r="S277" s="4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s="2" customFormat="1">
      <c r="A278" s="1"/>
      <c r="C278" s="3"/>
      <c r="R278" s="4"/>
      <c r="S278" s="4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s="2" customFormat="1">
      <c r="A279" s="1"/>
      <c r="C279" s="3"/>
      <c r="R279" s="4"/>
      <c r="S279" s="4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s="2" customFormat="1">
      <c r="A280" s="1"/>
      <c r="C280" s="3"/>
      <c r="R280" s="4"/>
      <c r="S280" s="4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s="2" customFormat="1">
      <c r="A281" s="1"/>
      <c r="C281" s="3"/>
      <c r="R281" s="4"/>
      <c r="S281" s="4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s="2" customFormat="1">
      <c r="A282" s="1"/>
      <c r="C282" s="3"/>
      <c r="R282" s="4"/>
      <c r="S282" s="4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s="2" customFormat="1">
      <c r="A283" s="1"/>
      <c r="C283" s="3"/>
      <c r="R283" s="4"/>
      <c r="S283" s="4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s="2" customFormat="1">
      <c r="A284" s="1"/>
      <c r="C284" s="3"/>
      <c r="R284" s="4"/>
      <c r="S284" s="4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s="2" customFormat="1">
      <c r="A285" s="1"/>
      <c r="C285" s="3"/>
      <c r="R285" s="4"/>
      <c r="S285" s="4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s="2" customFormat="1">
      <c r="A286" s="1"/>
      <c r="C286" s="3"/>
      <c r="R286" s="4"/>
      <c r="S286" s="4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s="2" customFormat="1">
      <c r="A287" s="1"/>
      <c r="C287" s="3"/>
      <c r="R287" s="4"/>
      <c r="S287" s="4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s="2" customFormat="1">
      <c r="A288" s="1"/>
      <c r="C288" s="3"/>
      <c r="R288" s="4"/>
      <c r="S288" s="4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s="2" customFormat="1">
      <c r="A289" s="1"/>
      <c r="C289" s="3"/>
      <c r="R289" s="4"/>
      <c r="S289" s="4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s="2" customFormat="1">
      <c r="A290" s="1"/>
      <c r="C290" s="3"/>
      <c r="R290" s="4"/>
      <c r="S290" s="4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s="2" customFormat="1">
      <c r="A291" s="1"/>
      <c r="C291" s="3"/>
      <c r="R291" s="4"/>
      <c r="S291" s="4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s="2" customFormat="1">
      <c r="A292" s="1"/>
      <c r="C292" s="3"/>
      <c r="R292" s="4"/>
      <c r="S292" s="4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s="2" customFormat="1">
      <c r="A293" s="1"/>
      <c r="C293" s="3"/>
      <c r="R293" s="4"/>
      <c r="S293" s="4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s="2" customFormat="1">
      <c r="A294" s="1"/>
      <c r="C294" s="3"/>
      <c r="R294" s="4"/>
      <c r="S294" s="4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s="2" customFormat="1">
      <c r="A295" s="1"/>
      <c r="C295" s="3"/>
      <c r="R295" s="4"/>
      <c r="S295" s="4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s="2" customFormat="1">
      <c r="A296" s="1"/>
      <c r="C296" s="3"/>
      <c r="R296" s="4"/>
      <c r="S296" s="4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s="2" customFormat="1">
      <c r="A297" s="1"/>
      <c r="C297" s="3"/>
      <c r="R297" s="4"/>
      <c r="S297" s="4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s="2" customFormat="1">
      <c r="A298" s="1"/>
      <c r="C298" s="3"/>
      <c r="R298" s="4"/>
      <c r="S298" s="4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s="2" customFormat="1">
      <c r="A299" s="1"/>
      <c r="C299" s="3"/>
      <c r="R299" s="4"/>
      <c r="S299" s="4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s="2" customFormat="1">
      <c r="A300" s="1"/>
      <c r="C300" s="3"/>
      <c r="R300" s="4"/>
      <c r="S300" s="4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s="2" customFormat="1">
      <c r="A301" s="1"/>
      <c r="C301" s="3"/>
      <c r="R301" s="4"/>
      <c r="S301" s="4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s="2" customFormat="1">
      <c r="A302" s="1"/>
      <c r="C302" s="3"/>
      <c r="R302" s="4"/>
      <c r="S302" s="4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s="2" customFormat="1">
      <c r="A303" s="1"/>
      <c r="C303" s="3"/>
      <c r="R303" s="4"/>
      <c r="S303" s="4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s="2" customFormat="1">
      <c r="A304" s="1"/>
      <c r="C304" s="3"/>
      <c r="R304" s="4"/>
      <c r="S304" s="4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s="2" customFormat="1">
      <c r="A305" s="1"/>
      <c r="C305" s="3"/>
      <c r="R305" s="4"/>
      <c r="S305" s="4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s="2" customFormat="1">
      <c r="A306" s="1"/>
      <c r="C306" s="3"/>
      <c r="R306" s="4"/>
      <c r="S306" s="4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s="2" customFormat="1">
      <c r="A307" s="1"/>
      <c r="C307" s="3"/>
      <c r="R307" s="4"/>
      <c r="S307" s="4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s="2" customFormat="1">
      <c r="A308" s="1"/>
      <c r="C308" s="3"/>
      <c r="R308" s="4"/>
      <c r="S308" s="4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s="2" customFormat="1">
      <c r="A309" s="1"/>
      <c r="C309" s="3"/>
      <c r="R309" s="4"/>
      <c r="S309" s="4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s="2" customFormat="1">
      <c r="A310" s="1"/>
      <c r="C310" s="3"/>
      <c r="R310" s="4"/>
      <c r="S310" s="4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s="2" customFormat="1">
      <c r="A311" s="1"/>
      <c r="C311" s="3"/>
      <c r="R311" s="4"/>
      <c r="S311" s="4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s="2" customFormat="1">
      <c r="A312" s="1"/>
      <c r="C312" s="3"/>
      <c r="R312" s="4"/>
      <c r="S312" s="4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s="2" customFormat="1">
      <c r="A313" s="1"/>
      <c r="C313" s="3"/>
      <c r="R313" s="4"/>
      <c r="S313" s="4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s="2" customFormat="1">
      <c r="A314" s="1"/>
      <c r="C314" s="3"/>
      <c r="R314" s="4"/>
      <c r="S314" s="4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s="2" customFormat="1">
      <c r="A315" s="1"/>
      <c r="C315" s="3"/>
      <c r="R315" s="4"/>
      <c r="S315" s="4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s="2" customFormat="1">
      <c r="A316" s="1"/>
      <c r="C316" s="3"/>
      <c r="R316" s="4"/>
      <c r="S316" s="4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s="2" customFormat="1">
      <c r="A317" s="1"/>
      <c r="C317" s="3"/>
      <c r="R317" s="4"/>
      <c r="S317" s="4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s="2" customFormat="1">
      <c r="A318" s="1"/>
      <c r="C318" s="3"/>
      <c r="R318" s="4"/>
      <c r="S318" s="4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s="2" customFormat="1">
      <c r="A319" s="1"/>
      <c r="C319" s="3"/>
      <c r="R319" s="4"/>
      <c r="S319" s="4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s="2" customFormat="1">
      <c r="A320" s="1"/>
      <c r="C320" s="3"/>
      <c r="R320" s="4"/>
      <c r="S320" s="4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s="2" customFormat="1">
      <c r="A321" s="1"/>
      <c r="C321" s="3"/>
      <c r="R321" s="4"/>
      <c r="S321" s="4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s="2" customFormat="1">
      <c r="A322" s="1"/>
      <c r="C322" s="3"/>
      <c r="R322" s="4"/>
      <c r="S322" s="4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s="2" customFormat="1">
      <c r="A323" s="1"/>
      <c r="C323" s="3"/>
      <c r="R323" s="4"/>
      <c r="S323" s="4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s="2" customFormat="1">
      <c r="A324" s="1"/>
      <c r="C324" s="3"/>
      <c r="R324" s="4"/>
      <c r="S324" s="4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s="2" customFormat="1">
      <c r="A325" s="1"/>
      <c r="C325" s="3"/>
      <c r="R325" s="4"/>
      <c r="S325" s="4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s="2" customFormat="1">
      <c r="A326" s="1"/>
      <c r="C326" s="3"/>
      <c r="R326" s="4"/>
      <c r="S326" s="4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s="2" customFormat="1">
      <c r="A327" s="1"/>
      <c r="C327" s="3"/>
      <c r="R327" s="4"/>
      <c r="S327" s="4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s="2" customFormat="1">
      <c r="A328" s="1"/>
      <c r="C328" s="3"/>
      <c r="R328" s="4"/>
      <c r="S328" s="4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s="2" customFormat="1">
      <c r="A329" s="1"/>
      <c r="C329" s="3"/>
      <c r="R329" s="4"/>
      <c r="S329" s="4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s="2" customFormat="1">
      <c r="A330" s="1"/>
      <c r="C330" s="3"/>
      <c r="R330" s="4"/>
      <c r="S330" s="4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s="2" customFormat="1">
      <c r="A331" s="1"/>
      <c r="C331" s="3"/>
      <c r="R331" s="4"/>
      <c r="S331" s="4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s="2" customFormat="1">
      <c r="A332" s="1"/>
      <c r="C332" s="3"/>
      <c r="R332" s="4"/>
      <c r="S332" s="4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s="2" customFormat="1">
      <c r="A333" s="1"/>
      <c r="C333" s="3"/>
      <c r="R333" s="4"/>
      <c r="S333" s="4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s="2" customFormat="1">
      <c r="A334" s="1"/>
      <c r="C334" s="3"/>
      <c r="R334" s="4"/>
      <c r="S334" s="4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s="2" customFormat="1">
      <c r="A335" s="1"/>
      <c r="C335" s="3"/>
      <c r="R335" s="4"/>
      <c r="S335" s="4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s="2" customFormat="1">
      <c r="A336" s="1"/>
      <c r="C336" s="3"/>
      <c r="R336" s="4"/>
      <c r="S336" s="4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s="2" customFormat="1">
      <c r="A337" s="1"/>
      <c r="C337" s="3"/>
      <c r="R337" s="4"/>
      <c r="S337" s="4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s="2" customFormat="1">
      <c r="A338" s="1"/>
      <c r="C338" s="3"/>
      <c r="R338" s="4"/>
      <c r="S338" s="4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s="2" customFormat="1">
      <c r="A339" s="1"/>
      <c r="C339" s="3"/>
      <c r="R339" s="4"/>
      <c r="S339" s="4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s="2" customFormat="1">
      <c r="A340" s="1"/>
      <c r="C340" s="3"/>
      <c r="R340" s="4"/>
      <c r="S340" s="4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s="2" customFormat="1">
      <c r="A341" s="1"/>
      <c r="C341" s="3"/>
      <c r="R341" s="4"/>
      <c r="S341" s="4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s="2" customFormat="1">
      <c r="A342" s="1"/>
      <c r="C342" s="3"/>
      <c r="R342" s="4"/>
      <c r="S342" s="4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s="2" customFormat="1">
      <c r="A343" s="1"/>
      <c r="C343" s="3"/>
      <c r="R343" s="4"/>
      <c r="S343" s="4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s="2" customFormat="1">
      <c r="A344" s="1"/>
      <c r="C344" s="3"/>
      <c r="R344" s="4"/>
      <c r="S344" s="4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s="2" customFormat="1">
      <c r="A345" s="1"/>
      <c r="C345" s="3"/>
      <c r="R345" s="4"/>
      <c r="S345" s="4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s="2" customFormat="1">
      <c r="A346" s="1"/>
      <c r="C346" s="3"/>
      <c r="R346" s="4"/>
      <c r="S346" s="4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s="2" customFormat="1">
      <c r="A347" s="1"/>
      <c r="C347" s="3"/>
      <c r="R347" s="4"/>
      <c r="S347" s="4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s="2" customFormat="1">
      <c r="A348" s="1"/>
      <c r="C348" s="3"/>
      <c r="R348" s="4"/>
      <c r="S348" s="4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s="2" customFormat="1">
      <c r="A349" s="1"/>
      <c r="C349" s="3"/>
      <c r="R349" s="4"/>
      <c r="S349" s="4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s="2" customFormat="1">
      <c r="A350" s="1"/>
      <c r="C350" s="3"/>
      <c r="R350" s="4"/>
      <c r="S350" s="4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s="2" customFormat="1">
      <c r="A351" s="1"/>
      <c r="C351" s="3"/>
      <c r="R351" s="4"/>
      <c r="S351" s="4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s="2" customFormat="1">
      <c r="A352" s="1"/>
      <c r="C352" s="3"/>
      <c r="R352" s="4"/>
      <c r="S352" s="4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s="2" customFormat="1">
      <c r="A353" s="1"/>
      <c r="C353" s="3"/>
      <c r="R353" s="4"/>
      <c r="S353" s="4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s="2" customFormat="1">
      <c r="A354" s="1"/>
      <c r="C354" s="3"/>
      <c r="R354" s="4"/>
      <c r="S354" s="4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s="2" customFormat="1">
      <c r="A355" s="1"/>
      <c r="C355" s="3"/>
      <c r="R355" s="4"/>
      <c r="S355" s="4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s="2" customFormat="1">
      <c r="A356" s="1"/>
      <c r="C356" s="3"/>
      <c r="R356" s="4"/>
      <c r="S356" s="4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s="2" customFormat="1">
      <c r="A357" s="1"/>
      <c r="C357" s="3"/>
      <c r="R357" s="4"/>
      <c r="S357" s="4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s="2" customFormat="1">
      <c r="A358" s="1"/>
      <c r="C358" s="3"/>
      <c r="R358" s="4"/>
      <c r="S358" s="4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s="2" customFormat="1">
      <c r="A359" s="1"/>
      <c r="C359" s="3"/>
      <c r="R359" s="4"/>
      <c r="S359" s="4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s="2" customFormat="1">
      <c r="A360" s="1"/>
      <c r="C360" s="3"/>
      <c r="R360" s="4"/>
      <c r="S360" s="4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s="2" customFormat="1">
      <c r="A361" s="1"/>
      <c r="C361" s="3"/>
      <c r="R361" s="4"/>
      <c r="S361" s="4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s="2" customFormat="1">
      <c r="A362" s="1"/>
      <c r="C362" s="3"/>
      <c r="R362" s="4"/>
      <c r="S362" s="4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s="2" customFormat="1">
      <c r="A363" s="1"/>
      <c r="C363" s="3"/>
      <c r="R363" s="4"/>
      <c r="S363" s="4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s="2" customFormat="1">
      <c r="A364" s="1"/>
      <c r="C364" s="3"/>
      <c r="R364" s="4"/>
      <c r="S364" s="4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s="2" customFormat="1">
      <c r="A365" s="1"/>
      <c r="C365" s="3"/>
      <c r="R365" s="4"/>
      <c r="S365" s="4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s="2" customFormat="1">
      <c r="A366" s="1"/>
      <c r="C366" s="3"/>
      <c r="R366" s="4"/>
      <c r="S366" s="4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s="2" customFormat="1">
      <c r="A367" s="1"/>
      <c r="C367" s="3"/>
      <c r="R367" s="4"/>
      <c r="S367" s="4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s="2" customFormat="1">
      <c r="A368" s="1"/>
      <c r="C368" s="3"/>
      <c r="R368" s="4"/>
      <c r="S368" s="4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s="2" customFormat="1">
      <c r="A369" s="1"/>
      <c r="C369" s="3"/>
      <c r="R369" s="4"/>
      <c r="S369" s="4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s="2" customFormat="1">
      <c r="A370" s="1"/>
      <c r="C370" s="3"/>
      <c r="R370" s="4"/>
      <c r="S370" s="4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s="2" customFormat="1">
      <c r="A371" s="1"/>
      <c r="C371" s="3"/>
      <c r="R371" s="4"/>
      <c r="S371" s="4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s="2" customFormat="1">
      <c r="A372" s="1"/>
      <c r="C372" s="3"/>
      <c r="R372" s="4"/>
      <c r="S372" s="4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s="2" customFormat="1">
      <c r="A373" s="1"/>
      <c r="C373" s="3"/>
      <c r="R373" s="4"/>
      <c r="S373" s="4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s="2" customFormat="1">
      <c r="A374" s="1"/>
      <c r="C374" s="3"/>
      <c r="R374" s="4"/>
      <c r="S374" s="4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s="2" customFormat="1">
      <c r="A375" s="1"/>
      <c r="C375" s="3"/>
      <c r="R375" s="4"/>
      <c r="S375" s="4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s="2" customFormat="1">
      <c r="A376" s="1"/>
      <c r="C376" s="3"/>
      <c r="R376" s="4"/>
      <c r="S376" s="4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s="2" customFormat="1">
      <c r="A377" s="1"/>
      <c r="C377" s="3"/>
      <c r="R377" s="4"/>
      <c r="S377" s="4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s="2" customFormat="1">
      <c r="A378" s="1"/>
      <c r="C378" s="3"/>
      <c r="R378" s="4"/>
      <c r="S378" s="4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s="2" customFormat="1">
      <c r="A379" s="1"/>
      <c r="C379" s="3"/>
      <c r="R379" s="4"/>
      <c r="S379" s="4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s="2" customFormat="1">
      <c r="A380" s="1"/>
      <c r="C380" s="3"/>
      <c r="R380" s="4"/>
      <c r="S380" s="4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s="2" customFormat="1">
      <c r="A381" s="1"/>
      <c r="C381" s="3"/>
      <c r="R381" s="4"/>
      <c r="S381" s="4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s="2" customFormat="1">
      <c r="A382" s="1"/>
      <c r="C382" s="3"/>
      <c r="R382" s="4"/>
      <c r="S382" s="4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s="2" customFormat="1">
      <c r="A383" s="1"/>
      <c r="C383" s="3"/>
      <c r="R383" s="4"/>
      <c r="S383" s="4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s="2" customFormat="1">
      <c r="A384" s="1"/>
      <c r="C384" s="3"/>
      <c r="R384" s="4"/>
      <c r="S384" s="4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s="2" customFormat="1">
      <c r="A385" s="1"/>
      <c r="C385" s="3"/>
      <c r="R385" s="4"/>
      <c r="S385" s="4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s="2" customFormat="1">
      <c r="A386" s="1"/>
      <c r="C386" s="3"/>
      <c r="R386" s="4"/>
      <c r="S386" s="4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s="2" customFormat="1">
      <c r="A387" s="1"/>
      <c r="C387" s="3"/>
      <c r="R387" s="4"/>
      <c r="S387" s="4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s="2" customFormat="1">
      <c r="A388" s="1"/>
      <c r="C388" s="3"/>
      <c r="R388" s="4"/>
      <c r="S388" s="4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s="2" customFormat="1">
      <c r="A389" s="1"/>
      <c r="C389" s="3"/>
      <c r="R389" s="4"/>
      <c r="S389" s="4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s="2" customFormat="1">
      <c r="A390" s="1"/>
      <c r="C390" s="3"/>
      <c r="R390" s="4"/>
      <c r="S390" s="4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s="2" customFormat="1">
      <c r="A391" s="1"/>
      <c r="C391" s="3"/>
      <c r="R391" s="4"/>
      <c r="S391" s="4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s="2" customFormat="1">
      <c r="A392" s="1"/>
      <c r="C392" s="3"/>
      <c r="R392" s="4"/>
      <c r="S392" s="4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s="2" customFormat="1">
      <c r="A393" s="1"/>
      <c r="C393" s="3"/>
      <c r="R393" s="4"/>
      <c r="S393" s="4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s="2" customFormat="1">
      <c r="A394" s="1"/>
      <c r="C394" s="3"/>
      <c r="R394" s="4"/>
      <c r="S394" s="4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s="2" customFormat="1">
      <c r="A395" s="1"/>
      <c r="C395" s="3"/>
      <c r="R395" s="4"/>
      <c r="S395" s="4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s="2" customFormat="1">
      <c r="A396" s="1"/>
      <c r="C396" s="3"/>
      <c r="R396" s="4"/>
      <c r="S396" s="4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s="2" customFormat="1">
      <c r="A397" s="1"/>
      <c r="C397" s="3"/>
      <c r="R397" s="4"/>
      <c r="S397" s="4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s="2" customFormat="1">
      <c r="A398" s="1"/>
      <c r="C398" s="3"/>
      <c r="R398" s="4"/>
      <c r="S398" s="4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s="2" customFormat="1">
      <c r="A399" s="1"/>
      <c r="C399" s="3"/>
      <c r="R399" s="4"/>
      <c r="S399" s="4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s="2" customFormat="1">
      <c r="A400" s="1"/>
      <c r="C400" s="3"/>
      <c r="R400" s="4"/>
      <c r="S400" s="4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s="2" customFormat="1">
      <c r="A401" s="1"/>
      <c r="C401" s="3"/>
      <c r="R401" s="4"/>
      <c r="S401" s="4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s="2" customFormat="1">
      <c r="A402" s="1"/>
      <c r="C402" s="3"/>
      <c r="R402" s="4"/>
      <c r="S402" s="4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s="2" customFormat="1">
      <c r="A403" s="1"/>
      <c r="C403" s="3"/>
      <c r="R403" s="4"/>
      <c r="S403" s="4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s="2" customFormat="1">
      <c r="A404" s="1"/>
      <c r="C404" s="3"/>
      <c r="R404" s="4"/>
      <c r="S404" s="4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s="2" customFormat="1">
      <c r="A405" s="1"/>
      <c r="C405" s="3"/>
      <c r="R405" s="4"/>
      <c r="S405" s="4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s="2" customFormat="1">
      <c r="A406" s="1"/>
      <c r="C406" s="3"/>
      <c r="R406" s="4"/>
      <c r="S406" s="4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s="2" customFormat="1">
      <c r="A407" s="1"/>
      <c r="C407" s="3"/>
      <c r="R407" s="4"/>
      <c r="S407" s="4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s="2" customFormat="1">
      <c r="A408" s="1"/>
      <c r="C408" s="3"/>
      <c r="R408" s="4"/>
      <c r="S408" s="4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s="2" customFormat="1">
      <c r="A409" s="1"/>
      <c r="C409" s="3"/>
      <c r="R409" s="4"/>
      <c r="S409" s="4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s="2" customFormat="1">
      <c r="A410" s="1"/>
      <c r="C410" s="3"/>
      <c r="R410" s="4"/>
      <c r="S410" s="4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s="2" customFormat="1">
      <c r="A411" s="1"/>
      <c r="C411" s="3"/>
      <c r="R411" s="4"/>
      <c r="S411" s="4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s="2" customFormat="1">
      <c r="A412" s="1"/>
      <c r="C412" s="3"/>
      <c r="R412" s="4"/>
      <c r="S412" s="4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s="2" customFormat="1">
      <c r="A413" s="1"/>
      <c r="C413" s="3"/>
      <c r="R413" s="4"/>
      <c r="S413" s="4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s="2" customFormat="1">
      <c r="A414" s="1"/>
      <c r="C414" s="3"/>
      <c r="R414" s="4"/>
      <c r="S414" s="4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s="2" customFormat="1">
      <c r="A415" s="1"/>
      <c r="C415" s="3"/>
      <c r="R415" s="4"/>
      <c r="S415" s="4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s="2" customFormat="1">
      <c r="A416" s="1"/>
      <c r="C416" s="3"/>
      <c r="R416" s="4"/>
      <c r="S416" s="4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s="2" customFormat="1">
      <c r="A417" s="1"/>
      <c r="C417" s="3"/>
      <c r="R417" s="4"/>
      <c r="S417" s="4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s="2" customFormat="1">
      <c r="A418" s="1"/>
      <c r="C418" s="3"/>
      <c r="R418" s="4"/>
      <c r="S418" s="4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s="2" customFormat="1">
      <c r="A419" s="1"/>
      <c r="C419" s="3"/>
      <c r="R419" s="4"/>
      <c r="S419" s="4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s="2" customFormat="1">
      <c r="A420" s="1"/>
      <c r="C420" s="3"/>
      <c r="R420" s="4"/>
      <c r="S420" s="4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s="2" customFormat="1">
      <c r="A421" s="1"/>
      <c r="C421" s="3"/>
      <c r="R421" s="4"/>
      <c r="S421" s="4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s="2" customFormat="1">
      <c r="A422" s="1"/>
      <c r="C422" s="3"/>
      <c r="R422" s="4"/>
      <c r="S422" s="4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s="2" customFormat="1">
      <c r="A423" s="1"/>
      <c r="C423" s="3"/>
      <c r="R423" s="4"/>
      <c r="S423" s="4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s="2" customFormat="1">
      <c r="A424" s="1"/>
      <c r="C424" s="3"/>
      <c r="R424" s="4"/>
      <c r="S424" s="4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s="2" customFormat="1">
      <c r="A425" s="1"/>
      <c r="C425" s="3"/>
      <c r="R425" s="4"/>
      <c r="S425" s="4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s="2" customFormat="1">
      <c r="A426" s="1"/>
      <c r="C426" s="3"/>
      <c r="R426" s="4"/>
      <c r="S426" s="4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s="2" customFormat="1">
      <c r="A427" s="1"/>
      <c r="C427" s="3"/>
      <c r="R427" s="4"/>
      <c r="S427" s="4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s="2" customFormat="1">
      <c r="A428" s="1"/>
      <c r="C428" s="3"/>
      <c r="R428" s="4"/>
      <c r="S428" s="4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s="2" customFormat="1">
      <c r="A429" s="1"/>
      <c r="C429" s="3"/>
      <c r="R429" s="4"/>
      <c r="S429" s="4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s="2" customFormat="1">
      <c r="A430" s="1"/>
      <c r="C430" s="3"/>
      <c r="R430" s="4"/>
      <c r="S430" s="4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s="2" customFormat="1">
      <c r="A431" s="1"/>
      <c r="C431" s="3"/>
      <c r="R431" s="4"/>
      <c r="S431" s="4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s="2" customFormat="1">
      <c r="A432" s="1"/>
      <c r="C432" s="3"/>
      <c r="R432" s="4"/>
      <c r="S432" s="4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s="2" customFormat="1">
      <c r="A433" s="1"/>
      <c r="C433" s="3"/>
      <c r="R433" s="4"/>
      <c r="S433" s="4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s="2" customFormat="1">
      <c r="A434" s="1"/>
      <c r="C434" s="3"/>
      <c r="R434" s="4"/>
      <c r="S434" s="4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s="2" customFormat="1">
      <c r="A435" s="1"/>
      <c r="C435" s="3"/>
      <c r="R435" s="4"/>
      <c r="S435" s="4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s="2" customFormat="1">
      <c r="A436" s="1"/>
      <c r="C436" s="3"/>
      <c r="R436" s="4"/>
      <c r="S436" s="4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s="2" customFormat="1">
      <c r="A437" s="1"/>
      <c r="C437" s="3"/>
      <c r="R437" s="4"/>
      <c r="S437" s="4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s="2" customFormat="1">
      <c r="A438" s="1"/>
      <c r="C438" s="3"/>
      <c r="R438" s="4"/>
      <c r="S438" s="4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s="2" customFormat="1">
      <c r="A439" s="1"/>
      <c r="C439" s="3"/>
      <c r="R439" s="4"/>
      <c r="S439" s="4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s="2" customFormat="1">
      <c r="A440" s="1"/>
      <c r="C440" s="3"/>
      <c r="R440" s="4"/>
      <c r="S440" s="4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s="2" customFormat="1">
      <c r="A441" s="1"/>
      <c r="C441" s="3"/>
      <c r="R441" s="4"/>
      <c r="S441" s="4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s="2" customFormat="1">
      <c r="A442" s="1"/>
      <c r="C442" s="3"/>
      <c r="R442" s="4"/>
      <c r="S442" s="4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s="2" customFormat="1">
      <c r="A443" s="1"/>
      <c r="C443" s="3"/>
      <c r="R443" s="4"/>
      <c r="S443" s="4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s="2" customFormat="1">
      <c r="A444" s="1"/>
      <c r="C444" s="3"/>
      <c r="R444" s="4"/>
      <c r="S444" s="4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s="2" customFormat="1">
      <c r="A445" s="1"/>
      <c r="C445" s="3"/>
      <c r="R445" s="4"/>
      <c r="S445" s="4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s="2" customFormat="1">
      <c r="A446" s="1"/>
      <c r="C446" s="3"/>
      <c r="R446" s="4"/>
      <c r="S446" s="4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s="2" customFormat="1">
      <c r="A447" s="1"/>
      <c r="C447" s="3"/>
      <c r="R447" s="4"/>
      <c r="S447" s="4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s="2" customFormat="1">
      <c r="A448" s="1"/>
      <c r="C448" s="3"/>
      <c r="R448" s="4"/>
      <c r="S448" s="4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s="2" customFormat="1">
      <c r="A449" s="1"/>
      <c r="C449" s="3"/>
      <c r="R449" s="4"/>
      <c r="S449" s="4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s="2" customFormat="1">
      <c r="A450" s="1"/>
      <c r="C450" s="3"/>
      <c r="R450" s="4"/>
      <c r="S450" s="4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s="2" customFormat="1">
      <c r="A451" s="1"/>
      <c r="C451" s="3"/>
      <c r="R451" s="4"/>
      <c r="S451" s="4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s="2" customFormat="1">
      <c r="A452" s="1"/>
      <c r="C452" s="3"/>
      <c r="R452" s="4"/>
      <c r="S452" s="4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s="2" customFormat="1">
      <c r="A453" s="1"/>
      <c r="C453" s="3"/>
      <c r="R453" s="4"/>
      <c r="S453" s="4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s="2" customFormat="1">
      <c r="A454" s="1"/>
      <c r="C454" s="3"/>
      <c r="R454" s="4"/>
      <c r="S454" s="4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s="2" customFormat="1">
      <c r="A455" s="1"/>
      <c r="C455" s="3"/>
      <c r="R455" s="4"/>
      <c r="S455" s="4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s="2" customFormat="1">
      <c r="A456" s="1"/>
      <c r="C456" s="3"/>
      <c r="R456" s="4"/>
      <c r="S456" s="4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s="2" customFormat="1">
      <c r="A457" s="1"/>
      <c r="C457" s="3"/>
      <c r="R457" s="4"/>
      <c r="S457" s="4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s="2" customFormat="1">
      <c r="A458" s="1"/>
      <c r="C458" s="3"/>
      <c r="R458" s="4"/>
      <c r="S458" s="4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s="2" customFormat="1">
      <c r="A459" s="1"/>
      <c r="C459" s="3"/>
      <c r="R459" s="4"/>
      <c r="S459" s="4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s="2" customFormat="1">
      <c r="A460" s="1"/>
      <c r="C460" s="3"/>
      <c r="R460" s="4"/>
      <c r="S460" s="4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s="2" customFormat="1">
      <c r="A461" s="1"/>
      <c r="C461" s="3"/>
      <c r="R461" s="4"/>
      <c r="S461" s="4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s="2" customFormat="1">
      <c r="A462" s="1"/>
      <c r="C462" s="3"/>
      <c r="R462" s="4"/>
      <c r="S462" s="4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s="2" customFormat="1">
      <c r="A463" s="1"/>
      <c r="C463" s="3"/>
      <c r="R463" s="4"/>
      <c r="S463" s="4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s="2" customFormat="1">
      <c r="A464" s="1"/>
      <c r="C464" s="3"/>
      <c r="R464" s="4"/>
      <c r="S464" s="4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s="2" customFormat="1">
      <c r="A465" s="1"/>
      <c r="C465" s="3"/>
      <c r="R465" s="4"/>
      <c r="S465" s="4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s="2" customFormat="1">
      <c r="A466" s="1"/>
      <c r="C466" s="3"/>
      <c r="R466" s="4"/>
      <c r="S466" s="4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s="2" customFormat="1">
      <c r="A467" s="1"/>
      <c r="C467" s="3"/>
      <c r="R467" s="4"/>
      <c r="S467" s="4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s="2" customFormat="1">
      <c r="A468" s="1"/>
      <c r="C468" s="3"/>
      <c r="R468" s="4"/>
      <c r="S468" s="4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s="2" customFormat="1">
      <c r="A469" s="1"/>
      <c r="C469" s="3"/>
      <c r="R469" s="4"/>
      <c r="S469" s="4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s="2" customFormat="1">
      <c r="A470" s="1"/>
      <c r="C470" s="3"/>
      <c r="R470" s="4"/>
      <c r="S470" s="4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s="2" customFormat="1">
      <c r="A471" s="1"/>
      <c r="C471" s="3"/>
      <c r="R471" s="4"/>
      <c r="S471" s="4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s="2" customFormat="1">
      <c r="A472" s="1"/>
      <c r="C472" s="3"/>
      <c r="R472" s="4"/>
      <c r="S472" s="4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s="2" customFormat="1">
      <c r="A473" s="1"/>
      <c r="C473" s="3"/>
      <c r="R473" s="4"/>
      <c r="S473" s="4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s="2" customFormat="1">
      <c r="A474" s="1"/>
      <c r="C474" s="3"/>
      <c r="R474" s="4"/>
      <c r="S474" s="4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s="2" customFormat="1">
      <c r="A475" s="1"/>
      <c r="C475" s="3"/>
      <c r="R475" s="4"/>
      <c r="S475" s="4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s="2" customFormat="1">
      <c r="A476" s="1"/>
      <c r="C476" s="3"/>
      <c r="R476" s="4"/>
      <c r="S476" s="4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s="2" customFormat="1">
      <c r="A477" s="1"/>
      <c r="C477" s="3"/>
      <c r="R477" s="4"/>
      <c r="S477" s="4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s="2" customFormat="1">
      <c r="A478" s="1"/>
      <c r="C478" s="3"/>
      <c r="R478" s="4"/>
      <c r="S478" s="4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s="2" customFormat="1">
      <c r="A479" s="1"/>
      <c r="C479" s="3"/>
      <c r="R479" s="4"/>
      <c r="S479" s="4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s="2" customFormat="1">
      <c r="A480" s="1"/>
      <c r="C480" s="3"/>
      <c r="R480" s="4"/>
      <c r="S480" s="4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s="2" customFormat="1">
      <c r="A481" s="1"/>
      <c r="C481" s="3"/>
      <c r="R481" s="4"/>
      <c r="S481" s="4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s="2" customFormat="1">
      <c r="A482" s="1"/>
      <c r="C482" s="3"/>
      <c r="R482" s="4"/>
      <c r="S482" s="4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s="2" customFormat="1">
      <c r="A483" s="1"/>
      <c r="C483" s="3"/>
      <c r="R483" s="4"/>
      <c r="S483" s="4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s="2" customFormat="1">
      <c r="A484" s="1"/>
      <c r="C484" s="3"/>
      <c r="R484" s="4"/>
      <c r="S484" s="4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s="2" customFormat="1">
      <c r="A485" s="1"/>
      <c r="C485" s="3"/>
      <c r="R485" s="4"/>
      <c r="S485" s="4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s="2" customFormat="1">
      <c r="A486" s="1"/>
      <c r="C486" s="3"/>
      <c r="R486" s="4"/>
      <c r="S486" s="4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s="2" customFormat="1">
      <c r="A487" s="1"/>
      <c r="C487" s="3"/>
      <c r="R487" s="4"/>
      <c r="S487" s="4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s="2" customFormat="1">
      <c r="A488" s="1"/>
      <c r="C488" s="3"/>
      <c r="R488" s="4"/>
      <c r="S488" s="4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s="2" customFormat="1">
      <c r="A489" s="1"/>
      <c r="C489" s="3"/>
      <c r="R489" s="4"/>
      <c r="S489" s="4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s="2" customFormat="1">
      <c r="A490" s="1"/>
      <c r="C490" s="3"/>
      <c r="R490" s="4"/>
      <c r="S490" s="4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s="2" customFormat="1">
      <c r="A491" s="1"/>
      <c r="C491" s="3"/>
      <c r="R491" s="4"/>
      <c r="S491" s="4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s="2" customFormat="1">
      <c r="A492" s="1"/>
      <c r="C492" s="3"/>
      <c r="R492" s="4"/>
      <c r="S492" s="4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s="2" customFormat="1">
      <c r="A493" s="1"/>
      <c r="C493" s="3"/>
      <c r="R493" s="4"/>
      <c r="S493" s="4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s="2" customFormat="1">
      <c r="A494" s="1"/>
      <c r="C494" s="3"/>
      <c r="R494" s="4"/>
      <c r="S494" s="4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s="2" customFormat="1">
      <c r="A495" s="1"/>
      <c r="C495" s="3"/>
      <c r="R495" s="4"/>
      <c r="S495" s="4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s="2" customFormat="1">
      <c r="A496" s="1"/>
      <c r="C496" s="3"/>
      <c r="R496" s="4"/>
      <c r="S496" s="4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s="2" customFormat="1">
      <c r="A497" s="1"/>
      <c r="C497" s="3"/>
      <c r="R497" s="4"/>
      <c r="S497" s="4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s="2" customFormat="1">
      <c r="A498" s="1"/>
      <c r="C498" s="3"/>
      <c r="R498" s="4"/>
      <c r="S498" s="4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s="2" customFormat="1">
      <c r="A499" s="1"/>
      <c r="C499" s="3"/>
      <c r="R499" s="4"/>
      <c r="S499" s="4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s="2" customFormat="1">
      <c r="A500" s="1"/>
      <c r="C500" s="3"/>
      <c r="R500" s="4"/>
      <c r="S500" s="4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s="2" customFormat="1">
      <c r="A501" s="1"/>
      <c r="C501" s="3"/>
      <c r="R501" s="4"/>
      <c r="S501" s="4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s="2" customFormat="1">
      <c r="A502" s="1"/>
      <c r="C502" s="3"/>
      <c r="R502" s="4"/>
      <c r="S502" s="4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s="2" customFormat="1">
      <c r="A503" s="1"/>
      <c r="C503" s="3"/>
      <c r="R503" s="4"/>
      <c r="S503" s="4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s="2" customFormat="1">
      <c r="A504" s="1"/>
      <c r="C504" s="3"/>
      <c r="R504" s="4"/>
      <c r="S504" s="4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s="2" customFormat="1">
      <c r="A505" s="1"/>
      <c r="C505" s="3"/>
      <c r="R505" s="4"/>
      <c r="S505" s="4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s="2" customFormat="1">
      <c r="A506" s="1"/>
      <c r="C506" s="3"/>
      <c r="R506" s="4"/>
      <c r="S506" s="4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s="2" customFormat="1">
      <c r="A507" s="1"/>
      <c r="C507" s="3"/>
      <c r="R507" s="4"/>
      <c r="S507" s="4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s="2" customFormat="1">
      <c r="A508" s="1"/>
      <c r="C508" s="3"/>
      <c r="R508" s="4"/>
      <c r="S508" s="4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s="2" customFormat="1">
      <c r="A509" s="1"/>
      <c r="C509" s="3"/>
      <c r="R509" s="4"/>
      <c r="S509" s="4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s="2" customFormat="1">
      <c r="A510" s="1"/>
      <c r="C510" s="3"/>
      <c r="R510" s="4"/>
      <c r="S510" s="4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s="2" customFormat="1">
      <c r="A511" s="1"/>
      <c r="C511" s="3"/>
      <c r="R511" s="4"/>
      <c r="S511" s="4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s="2" customFormat="1">
      <c r="A512" s="1"/>
      <c r="C512" s="3"/>
      <c r="R512" s="4"/>
      <c r="S512" s="4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s="2" customFormat="1">
      <c r="A513" s="1"/>
      <c r="C513" s="3"/>
      <c r="R513" s="4"/>
      <c r="S513" s="4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s="2" customFormat="1">
      <c r="A514" s="1"/>
      <c r="C514" s="3"/>
      <c r="R514" s="4"/>
      <c r="S514" s="4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s="2" customFormat="1">
      <c r="A515" s="1"/>
      <c r="C515" s="3"/>
      <c r="R515" s="4"/>
      <c r="S515" s="4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s="2" customFormat="1">
      <c r="A516" s="1"/>
      <c r="C516" s="3"/>
      <c r="R516" s="4"/>
      <c r="S516" s="4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s="2" customFormat="1">
      <c r="A517" s="1"/>
      <c r="C517" s="3"/>
      <c r="R517" s="4"/>
      <c r="S517" s="4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s="2" customFormat="1">
      <c r="A518" s="1"/>
      <c r="C518" s="3"/>
      <c r="R518" s="4"/>
      <c r="S518" s="4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s="2" customFormat="1">
      <c r="A519" s="1"/>
      <c r="C519" s="3"/>
      <c r="R519" s="4"/>
      <c r="S519" s="4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s="2" customFormat="1">
      <c r="A520" s="1"/>
      <c r="C520" s="3"/>
      <c r="R520" s="4"/>
      <c r="S520" s="4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s="2" customFormat="1">
      <c r="A521" s="1"/>
      <c r="C521" s="3"/>
      <c r="R521" s="4"/>
      <c r="S521" s="4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s="2" customFormat="1">
      <c r="A522" s="1"/>
      <c r="C522" s="3"/>
      <c r="R522" s="4"/>
      <c r="S522" s="4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s="2" customFormat="1">
      <c r="A523" s="1"/>
      <c r="C523" s="3"/>
      <c r="R523" s="4"/>
      <c r="S523" s="4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s="2" customFormat="1">
      <c r="A524" s="1"/>
      <c r="C524" s="3"/>
      <c r="R524" s="4"/>
      <c r="S524" s="4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s="2" customFormat="1">
      <c r="A525" s="1"/>
      <c r="C525" s="3"/>
      <c r="R525" s="4"/>
      <c r="S525" s="4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s="2" customFormat="1">
      <c r="A526" s="1"/>
      <c r="C526" s="3"/>
      <c r="R526" s="4"/>
      <c r="S526" s="4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s="2" customFormat="1">
      <c r="A527" s="1"/>
      <c r="C527" s="3"/>
      <c r="R527" s="4"/>
      <c r="S527" s="4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s="2" customFormat="1">
      <c r="A528" s="1"/>
      <c r="C528" s="3"/>
      <c r="R528" s="4"/>
      <c r="S528" s="4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s="2" customFormat="1">
      <c r="A529" s="1"/>
      <c r="C529" s="3"/>
      <c r="R529" s="4"/>
      <c r="S529" s="4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s="2" customFormat="1">
      <c r="A530" s="1"/>
      <c r="C530" s="3"/>
      <c r="R530" s="4"/>
      <c r="S530" s="4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s="2" customFormat="1">
      <c r="A531" s="1"/>
      <c r="C531" s="3"/>
      <c r="R531" s="4"/>
      <c r="S531" s="4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s="2" customFormat="1">
      <c r="A532" s="1"/>
      <c r="C532" s="3"/>
      <c r="R532" s="4"/>
      <c r="S532" s="4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s="2" customFormat="1">
      <c r="A533" s="1"/>
      <c r="C533" s="3"/>
      <c r="R533" s="4"/>
      <c r="S533" s="4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s="2" customFormat="1">
      <c r="A534" s="1"/>
      <c r="C534" s="3"/>
      <c r="R534" s="4"/>
      <c r="S534" s="4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s="2" customFormat="1">
      <c r="A535" s="1"/>
      <c r="C535" s="3"/>
      <c r="R535" s="4"/>
      <c r="S535" s="4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s="2" customFormat="1">
      <c r="A536" s="1"/>
      <c r="C536" s="3"/>
      <c r="R536" s="4"/>
      <c r="S536" s="4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s="2" customFormat="1">
      <c r="A537" s="1"/>
      <c r="C537" s="3"/>
      <c r="R537" s="4"/>
      <c r="S537" s="4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s="2" customFormat="1">
      <c r="A538" s="1"/>
      <c r="C538" s="3"/>
      <c r="R538" s="4"/>
      <c r="S538" s="4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s="2" customFormat="1">
      <c r="A539" s="1"/>
      <c r="C539" s="3"/>
      <c r="R539" s="4"/>
      <c r="S539" s="4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s="2" customFormat="1">
      <c r="A540" s="1"/>
      <c r="C540" s="3"/>
      <c r="R540" s="4"/>
      <c r="S540" s="4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s="2" customFormat="1">
      <c r="A541" s="1"/>
      <c r="C541" s="3"/>
      <c r="R541" s="4"/>
      <c r="S541" s="4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s="2" customFormat="1">
      <c r="A542" s="1"/>
      <c r="C542" s="3"/>
      <c r="R542" s="4"/>
      <c r="S542" s="4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s="2" customFormat="1">
      <c r="A543" s="1"/>
      <c r="C543" s="3"/>
      <c r="R543" s="4"/>
      <c r="S543" s="4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s="2" customFormat="1">
      <c r="A544" s="1"/>
      <c r="C544" s="3"/>
      <c r="R544" s="4"/>
      <c r="S544" s="4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s="2" customFormat="1">
      <c r="A545" s="1"/>
      <c r="C545" s="3"/>
      <c r="R545" s="4"/>
      <c r="S545" s="4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s="2" customFormat="1">
      <c r="A546" s="1"/>
      <c r="C546" s="3"/>
      <c r="R546" s="4"/>
      <c r="S546" s="4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s="2" customFormat="1">
      <c r="A547" s="1"/>
      <c r="C547" s="3"/>
      <c r="R547" s="4"/>
      <c r="S547" s="4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s="2" customFormat="1">
      <c r="A548" s="1"/>
      <c r="C548" s="3"/>
      <c r="R548" s="4"/>
      <c r="S548" s="4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s="2" customFormat="1">
      <c r="A549" s="1"/>
      <c r="C549" s="3"/>
      <c r="R549" s="4"/>
      <c r="S549" s="4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s="2" customFormat="1">
      <c r="A550" s="1"/>
      <c r="C550" s="3"/>
      <c r="R550" s="4"/>
      <c r="S550" s="4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s="2" customFormat="1">
      <c r="A551" s="1"/>
      <c r="C551" s="3"/>
      <c r="R551" s="4"/>
      <c r="S551" s="4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s="2" customFormat="1">
      <c r="A552" s="1"/>
      <c r="C552" s="3"/>
      <c r="R552" s="4"/>
      <c r="S552" s="4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s="2" customFormat="1">
      <c r="A553" s="1"/>
      <c r="C553" s="3"/>
      <c r="R553" s="4"/>
      <c r="S553" s="4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s="2" customFormat="1">
      <c r="A554" s="1"/>
      <c r="C554" s="3"/>
      <c r="R554" s="4"/>
      <c r="S554" s="4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s="2" customFormat="1">
      <c r="A555" s="1"/>
      <c r="C555" s="3"/>
      <c r="R555" s="4"/>
      <c r="S555" s="4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s="2" customFormat="1">
      <c r="A556" s="1"/>
      <c r="C556" s="3"/>
      <c r="R556" s="4"/>
      <c r="S556" s="4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s="2" customFormat="1">
      <c r="A557" s="1"/>
      <c r="C557" s="3"/>
      <c r="R557" s="4"/>
      <c r="S557" s="4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s="2" customFormat="1">
      <c r="A558" s="1"/>
      <c r="C558" s="3"/>
      <c r="R558" s="4"/>
      <c r="S558" s="4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s="2" customFormat="1">
      <c r="A559" s="1"/>
      <c r="C559" s="3"/>
      <c r="R559" s="4"/>
      <c r="S559" s="4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s="2" customFormat="1">
      <c r="A560" s="1"/>
      <c r="C560" s="3"/>
      <c r="R560" s="4"/>
      <c r="S560" s="4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s="2" customFormat="1">
      <c r="A561" s="1"/>
      <c r="C561" s="3"/>
      <c r="R561" s="4"/>
      <c r="S561" s="4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s="2" customFormat="1">
      <c r="A562" s="1"/>
      <c r="C562" s="3"/>
      <c r="R562" s="4"/>
      <c r="S562" s="4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s="2" customFormat="1">
      <c r="A563" s="1"/>
      <c r="C563" s="3"/>
      <c r="R563" s="4"/>
      <c r="S563" s="4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s="2" customFormat="1">
      <c r="A564" s="1"/>
      <c r="C564" s="3"/>
      <c r="R564" s="4"/>
      <c r="S564" s="4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s="2" customFormat="1">
      <c r="A565" s="1"/>
      <c r="C565" s="3"/>
      <c r="R565" s="4"/>
      <c r="S565" s="4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s="2" customFormat="1">
      <c r="A566" s="1"/>
      <c r="C566" s="3"/>
      <c r="R566" s="4"/>
      <c r="S566" s="4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s="2" customFormat="1">
      <c r="A567" s="1"/>
      <c r="C567" s="3"/>
      <c r="R567" s="4"/>
      <c r="S567" s="4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s="2" customFormat="1">
      <c r="A568" s="1"/>
      <c r="C568" s="3"/>
      <c r="R568" s="4"/>
      <c r="S568" s="4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s="2" customFormat="1">
      <c r="A569" s="1"/>
      <c r="C569" s="3"/>
      <c r="R569" s="4"/>
      <c r="S569" s="4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s="2" customFormat="1">
      <c r="A570" s="1"/>
      <c r="C570" s="3"/>
      <c r="R570" s="4"/>
      <c r="S570" s="4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s="2" customFormat="1">
      <c r="A571" s="1"/>
      <c r="C571" s="3"/>
      <c r="R571" s="4"/>
      <c r="S571" s="4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s="2" customFormat="1">
      <c r="A572" s="1"/>
      <c r="C572" s="3"/>
      <c r="R572" s="4"/>
      <c r="S572" s="4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s="2" customFormat="1">
      <c r="A573" s="1"/>
      <c r="C573" s="3"/>
      <c r="R573" s="4"/>
      <c r="S573" s="4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s="2" customFormat="1">
      <c r="A574" s="1"/>
      <c r="C574" s="3"/>
      <c r="R574" s="4"/>
      <c r="S574" s="4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s="2" customFormat="1">
      <c r="A575" s="1"/>
      <c r="C575" s="3"/>
      <c r="R575" s="4"/>
      <c r="S575" s="4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s="2" customFormat="1">
      <c r="A576" s="1"/>
      <c r="C576" s="3"/>
      <c r="R576" s="4"/>
      <c r="S576" s="4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s="2" customFormat="1">
      <c r="A577" s="1"/>
      <c r="C577" s="3"/>
      <c r="R577" s="4"/>
      <c r="S577" s="4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s="2" customFormat="1">
      <c r="A578" s="1"/>
      <c r="C578" s="3"/>
      <c r="R578" s="4"/>
      <c r="S578" s="4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s="2" customFormat="1">
      <c r="A579" s="1"/>
      <c r="C579" s="3"/>
      <c r="R579" s="4"/>
      <c r="S579" s="4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s="2" customFormat="1">
      <c r="A580" s="1"/>
      <c r="C580" s="3"/>
      <c r="R580" s="4"/>
      <c r="S580" s="4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s="2" customFormat="1">
      <c r="A581" s="1"/>
      <c r="C581" s="3"/>
      <c r="R581" s="4"/>
      <c r="S581" s="4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s="2" customFormat="1">
      <c r="A582" s="1"/>
      <c r="C582" s="3"/>
      <c r="R582" s="4"/>
      <c r="S582" s="4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s="2" customFormat="1">
      <c r="A583" s="1"/>
      <c r="C583" s="3"/>
      <c r="R583" s="4"/>
      <c r="S583" s="4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s="2" customFormat="1">
      <c r="A584" s="1"/>
      <c r="C584" s="3"/>
      <c r="R584" s="4"/>
      <c r="S584" s="4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s="2" customFormat="1">
      <c r="A585" s="1"/>
      <c r="C585" s="3"/>
      <c r="R585" s="4"/>
      <c r="S585" s="4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s="2" customFormat="1">
      <c r="A586" s="1"/>
      <c r="C586" s="3"/>
      <c r="R586" s="4"/>
      <c r="S586" s="4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s="2" customFormat="1">
      <c r="A587" s="1"/>
      <c r="C587" s="3"/>
      <c r="R587" s="4"/>
      <c r="S587" s="4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s="2" customFormat="1">
      <c r="A588" s="1"/>
      <c r="C588" s="3"/>
      <c r="R588" s="4"/>
      <c r="S588" s="4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s="2" customFormat="1">
      <c r="A589" s="1"/>
      <c r="C589" s="3"/>
      <c r="R589" s="4"/>
      <c r="S589" s="4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s="2" customFormat="1">
      <c r="A590" s="1"/>
      <c r="C590" s="3"/>
      <c r="R590" s="4"/>
      <c r="S590" s="4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s="2" customFormat="1">
      <c r="A591" s="1"/>
      <c r="C591" s="3"/>
      <c r="R591" s="4"/>
      <c r="S591" s="4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s="2" customFormat="1">
      <c r="A592" s="1"/>
      <c r="C592" s="3"/>
      <c r="R592" s="4"/>
      <c r="S592" s="4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s="2" customFormat="1">
      <c r="A593" s="1"/>
      <c r="C593" s="3"/>
      <c r="R593" s="4"/>
      <c r="S593" s="4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s="2" customFormat="1">
      <c r="A594" s="1"/>
      <c r="C594" s="3"/>
      <c r="R594" s="4"/>
      <c r="S594" s="4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s="2" customFormat="1">
      <c r="A595" s="1"/>
      <c r="C595" s="3"/>
      <c r="R595" s="4"/>
      <c r="S595" s="4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s="2" customFormat="1">
      <c r="A596" s="1"/>
      <c r="C596" s="3"/>
      <c r="R596" s="4"/>
      <c r="S596" s="4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s="2" customFormat="1">
      <c r="A597" s="1"/>
      <c r="C597" s="3"/>
      <c r="R597" s="4"/>
      <c r="S597" s="4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s="2" customFormat="1">
      <c r="A598" s="1"/>
      <c r="C598" s="3"/>
      <c r="R598" s="4"/>
      <c r="S598" s="4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s="2" customFormat="1">
      <c r="A599" s="1"/>
      <c r="C599" s="3"/>
      <c r="R599" s="4"/>
      <c r="S599" s="4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s="2" customFormat="1">
      <c r="A600" s="1"/>
      <c r="C600" s="3"/>
      <c r="R600" s="4"/>
      <c r="S600" s="4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s="2" customFormat="1">
      <c r="A601" s="1"/>
      <c r="C601" s="3"/>
      <c r="R601" s="4"/>
      <c r="S601" s="4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s="2" customFormat="1">
      <c r="A602" s="1"/>
      <c r="C602" s="3"/>
      <c r="R602" s="4"/>
      <c r="S602" s="4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s="2" customFormat="1">
      <c r="A603" s="1"/>
      <c r="C603" s="3"/>
      <c r="R603" s="4"/>
      <c r="S603" s="4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s="2" customFormat="1">
      <c r="A604" s="1"/>
      <c r="C604" s="3"/>
      <c r="R604" s="4"/>
      <c r="S604" s="4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s="2" customFormat="1">
      <c r="A605" s="1"/>
      <c r="C605" s="3"/>
      <c r="R605" s="4"/>
      <c r="S605" s="4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s="2" customFormat="1">
      <c r="A606" s="1"/>
      <c r="C606" s="3"/>
      <c r="R606" s="4"/>
      <c r="S606" s="4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s="2" customFormat="1">
      <c r="A607" s="1"/>
      <c r="C607" s="3"/>
      <c r="R607" s="4"/>
      <c r="S607" s="4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s="2" customFormat="1">
      <c r="A608" s="1"/>
      <c r="C608" s="3"/>
      <c r="R608" s="4"/>
      <c r="S608" s="4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s="2" customFormat="1">
      <c r="A609" s="1"/>
      <c r="C609" s="3"/>
      <c r="R609" s="4"/>
      <c r="S609" s="4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s="2" customFormat="1">
      <c r="A610" s="1"/>
      <c r="C610" s="3"/>
      <c r="R610" s="4"/>
      <c r="S610" s="4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s="2" customFormat="1">
      <c r="A611" s="1"/>
      <c r="C611" s="3"/>
      <c r="R611" s="4"/>
      <c r="S611" s="4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s="2" customFormat="1">
      <c r="A612" s="1"/>
      <c r="C612" s="3"/>
      <c r="R612" s="4"/>
      <c r="S612" s="4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s="2" customFormat="1">
      <c r="A613" s="1"/>
      <c r="C613" s="3"/>
      <c r="R613" s="4"/>
      <c r="S613" s="4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s="2" customFormat="1">
      <c r="A614" s="1"/>
      <c r="C614" s="3"/>
      <c r="R614" s="4"/>
      <c r="S614" s="4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s="2" customFormat="1">
      <c r="A615" s="1"/>
      <c r="C615" s="3"/>
      <c r="R615" s="4"/>
      <c r="S615" s="4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s="2" customFormat="1">
      <c r="A616" s="1"/>
      <c r="C616" s="3"/>
      <c r="R616" s="4"/>
      <c r="S616" s="4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s="2" customFormat="1">
      <c r="A617" s="1"/>
      <c r="C617" s="3"/>
      <c r="R617" s="4"/>
      <c r="S617" s="4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s="2" customFormat="1">
      <c r="A618" s="1"/>
      <c r="C618" s="3"/>
      <c r="R618" s="4"/>
      <c r="S618" s="4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s="2" customFormat="1">
      <c r="A619" s="1"/>
      <c r="C619" s="3"/>
      <c r="R619" s="4"/>
      <c r="S619" s="4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s="2" customFormat="1">
      <c r="A620" s="1"/>
      <c r="C620" s="3"/>
      <c r="R620" s="4"/>
      <c r="S620" s="4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s="2" customFormat="1">
      <c r="A621" s="1"/>
      <c r="C621" s="3"/>
      <c r="R621" s="4"/>
      <c r="S621" s="4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s="2" customFormat="1">
      <c r="A622" s="1"/>
      <c r="C622" s="3"/>
      <c r="R622" s="4"/>
      <c r="S622" s="4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s="2" customFormat="1">
      <c r="A623" s="1"/>
      <c r="C623" s="3"/>
      <c r="R623" s="4"/>
      <c r="S623" s="4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s="2" customFormat="1">
      <c r="A624" s="1"/>
      <c r="C624" s="3"/>
      <c r="R624" s="4"/>
      <c r="S624" s="4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s="2" customFormat="1">
      <c r="A625" s="1"/>
      <c r="C625" s="3"/>
      <c r="R625" s="4"/>
      <c r="S625" s="4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s="2" customFormat="1">
      <c r="A626" s="1"/>
      <c r="C626" s="3"/>
      <c r="R626" s="4"/>
      <c r="S626" s="4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s="2" customFormat="1">
      <c r="A627" s="1"/>
      <c r="C627" s="3"/>
      <c r="R627" s="4"/>
      <c r="S627" s="4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s="2" customFormat="1">
      <c r="A628" s="1"/>
      <c r="C628" s="3"/>
      <c r="R628" s="4"/>
      <c r="S628" s="4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s="2" customFormat="1">
      <c r="A629" s="1"/>
      <c r="C629" s="3"/>
      <c r="R629" s="4"/>
      <c r="S629" s="4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s="2" customFormat="1">
      <c r="A630" s="1"/>
      <c r="C630" s="3"/>
      <c r="R630" s="4"/>
      <c r="S630" s="4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s="2" customFormat="1">
      <c r="A631" s="1"/>
      <c r="C631" s="3"/>
      <c r="R631" s="4"/>
      <c r="S631" s="4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s="2" customFormat="1">
      <c r="A632" s="1"/>
      <c r="C632" s="3"/>
      <c r="R632" s="4"/>
      <c r="S632" s="4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s="2" customFormat="1">
      <c r="A633" s="1"/>
      <c r="C633" s="3"/>
      <c r="R633" s="4"/>
      <c r="S633" s="4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s="2" customFormat="1">
      <c r="A634" s="1"/>
      <c r="C634" s="3"/>
      <c r="R634" s="4"/>
      <c r="S634" s="4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s="2" customFormat="1">
      <c r="A635" s="1"/>
      <c r="C635" s="3"/>
      <c r="R635" s="4"/>
      <c r="S635" s="4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s="2" customFormat="1">
      <c r="A636" s="1"/>
      <c r="C636" s="3"/>
      <c r="R636" s="4"/>
      <c r="S636" s="4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s="2" customFormat="1">
      <c r="A637" s="1"/>
      <c r="C637" s="3"/>
      <c r="R637" s="4"/>
      <c r="S637" s="4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s="2" customFormat="1">
      <c r="A638" s="1"/>
      <c r="C638" s="3"/>
      <c r="R638" s="4"/>
      <c r="S638" s="4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s="2" customFormat="1">
      <c r="A639" s="1"/>
      <c r="C639" s="3"/>
      <c r="R639" s="4"/>
      <c r="S639" s="4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s="2" customFormat="1">
      <c r="A640" s="1"/>
      <c r="C640" s="3"/>
      <c r="R640" s="4"/>
      <c r="S640" s="4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s="2" customFormat="1">
      <c r="A641" s="1"/>
      <c r="C641" s="3"/>
      <c r="R641" s="4"/>
      <c r="S641" s="4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s="2" customFormat="1">
      <c r="A642" s="1"/>
      <c r="C642" s="3"/>
      <c r="R642" s="4"/>
      <c r="S642" s="4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s="2" customFormat="1">
      <c r="A643" s="1"/>
      <c r="C643" s="3"/>
      <c r="R643" s="4"/>
      <c r="S643" s="4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s="2" customFormat="1">
      <c r="A644" s="1"/>
      <c r="C644" s="3"/>
      <c r="R644" s="4"/>
      <c r="S644" s="4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s="2" customFormat="1">
      <c r="A645" s="1"/>
      <c r="C645" s="3"/>
      <c r="R645" s="4"/>
      <c r="S645" s="4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s="2" customFormat="1">
      <c r="A646" s="1"/>
      <c r="C646" s="3"/>
      <c r="R646" s="4"/>
      <c r="S646" s="4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s="2" customFormat="1">
      <c r="A647" s="1"/>
      <c r="C647" s="3"/>
      <c r="R647" s="4"/>
      <c r="S647" s="4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s="2" customFormat="1">
      <c r="A648" s="1"/>
      <c r="C648" s="3"/>
      <c r="R648" s="4"/>
      <c r="S648" s="4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s="2" customFormat="1">
      <c r="A649" s="1"/>
      <c r="C649" s="3"/>
      <c r="R649" s="4"/>
      <c r="S649" s="4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s="2" customFormat="1">
      <c r="A650" s="1"/>
      <c r="C650" s="3"/>
      <c r="R650" s="4"/>
      <c r="S650" s="4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s="2" customFormat="1">
      <c r="A651" s="1"/>
      <c r="C651" s="3"/>
      <c r="R651" s="4"/>
      <c r="S651" s="4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s="2" customFormat="1">
      <c r="A652" s="1"/>
      <c r="C652" s="3"/>
      <c r="R652" s="4"/>
      <c r="S652" s="4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s="2" customFormat="1">
      <c r="A653" s="1"/>
      <c r="C653" s="3"/>
      <c r="R653" s="4"/>
      <c r="S653" s="4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s="2" customFormat="1">
      <c r="A654" s="1"/>
      <c r="C654" s="3"/>
      <c r="R654" s="4"/>
      <c r="S654" s="4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s="2" customFormat="1">
      <c r="A655" s="1"/>
      <c r="C655" s="3"/>
      <c r="R655" s="4"/>
      <c r="S655" s="4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s="2" customFormat="1">
      <c r="A656" s="1"/>
      <c r="C656" s="3"/>
      <c r="R656" s="4"/>
      <c r="S656" s="4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s="2" customFormat="1">
      <c r="A657" s="1"/>
      <c r="C657" s="3"/>
      <c r="R657" s="4"/>
      <c r="S657" s="4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s="2" customFormat="1">
      <c r="A658" s="1"/>
      <c r="C658" s="3"/>
      <c r="R658" s="4"/>
      <c r="S658" s="4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s="2" customFormat="1">
      <c r="A659" s="1"/>
      <c r="C659" s="3"/>
      <c r="R659" s="4"/>
      <c r="S659" s="4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s="2" customFormat="1">
      <c r="A660" s="1"/>
      <c r="C660" s="3"/>
      <c r="R660" s="4"/>
      <c r="S660" s="4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s="2" customFormat="1">
      <c r="A661" s="1"/>
      <c r="C661" s="3"/>
      <c r="R661" s="4"/>
      <c r="S661" s="4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s="2" customFormat="1">
      <c r="A662" s="1"/>
      <c r="C662" s="3"/>
      <c r="R662" s="4"/>
      <c r="S662" s="4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s="2" customFormat="1">
      <c r="A663" s="1"/>
      <c r="C663" s="3"/>
      <c r="R663" s="4"/>
      <c r="S663" s="4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s="2" customFormat="1">
      <c r="A664" s="1"/>
      <c r="C664" s="3"/>
      <c r="R664" s="4"/>
      <c r="S664" s="4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s="2" customFormat="1">
      <c r="A665" s="1"/>
      <c r="C665" s="3"/>
      <c r="R665" s="4"/>
      <c r="S665" s="4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s="2" customFormat="1">
      <c r="A666" s="1"/>
      <c r="C666" s="3"/>
      <c r="R666" s="4"/>
      <c r="S666" s="4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s="2" customFormat="1">
      <c r="A667" s="1"/>
      <c r="C667" s="3"/>
      <c r="R667" s="4"/>
      <c r="S667" s="4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s="2" customFormat="1">
      <c r="A668" s="1"/>
      <c r="C668" s="3"/>
      <c r="R668" s="4"/>
      <c r="S668" s="4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s="2" customFormat="1">
      <c r="A669" s="1"/>
      <c r="C669" s="3"/>
      <c r="R669" s="4"/>
      <c r="S669" s="4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s="2" customFormat="1">
      <c r="A670" s="1"/>
      <c r="C670" s="3"/>
      <c r="R670" s="4"/>
      <c r="S670" s="4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s="2" customFormat="1">
      <c r="A671" s="1"/>
      <c r="C671" s="3"/>
      <c r="R671" s="4"/>
      <c r="S671" s="4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s="2" customFormat="1">
      <c r="A672" s="1"/>
      <c r="C672" s="3"/>
      <c r="R672" s="4"/>
      <c r="S672" s="4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s="2" customFormat="1">
      <c r="A673" s="1"/>
      <c r="C673" s="3"/>
      <c r="R673" s="4"/>
      <c r="S673" s="4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s="2" customFormat="1">
      <c r="A674" s="1"/>
      <c r="C674" s="3"/>
      <c r="R674" s="4"/>
      <c r="S674" s="4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s="2" customFormat="1">
      <c r="A675" s="1"/>
      <c r="C675" s="3"/>
      <c r="R675" s="4"/>
      <c r="S675" s="4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s="2" customFormat="1">
      <c r="A676" s="1"/>
      <c r="C676" s="3"/>
      <c r="R676" s="4"/>
      <c r="S676" s="4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s="2" customFormat="1">
      <c r="A677" s="1"/>
      <c r="C677" s="3"/>
      <c r="R677" s="4"/>
      <c r="S677" s="4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s="2" customFormat="1">
      <c r="A678" s="1"/>
      <c r="C678" s="3"/>
      <c r="R678" s="4"/>
      <c r="S678" s="4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s="2" customFormat="1">
      <c r="A679" s="1"/>
      <c r="C679" s="3"/>
      <c r="R679" s="4"/>
      <c r="S679" s="4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s="2" customFormat="1">
      <c r="A680" s="1"/>
      <c r="C680" s="3"/>
      <c r="R680" s="4"/>
      <c r="S680" s="4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s="2" customFormat="1">
      <c r="A681" s="1"/>
      <c r="C681" s="3"/>
      <c r="R681" s="4"/>
      <c r="S681" s="4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s="2" customFormat="1">
      <c r="A682" s="1"/>
      <c r="C682" s="3"/>
      <c r="R682" s="4"/>
      <c r="S682" s="4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s="2" customFormat="1">
      <c r="A683" s="1"/>
      <c r="C683" s="3"/>
      <c r="R683" s="4"/>
      <c r="S683" s="4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s="2" customFormat="1">
      <c r="A684" s="1"/>
      <c r="C684" s="3"/>
      <c r="R684" s="4"/>
      <c r="S684" s="4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s="2" customFormat="1">
      <c r="A685" s="1"/>
      <c r="C685" s="3"/>
      <c r="R685" s="4"/>
      <c r="S685" s="4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s="2" customFormat="1">
      <c r="A686" s="1"/>
      <c r="C686" s="3"/>
      <c r="R686" s="4"/>
      <c r="S686" s="4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s="2" customFormat="1">
      <c r="A687" s="1"/>
      <c r="C687" s="3"/>
      <c r="R687" s="4"/>
      <c r="S687" s="4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s="2" customFormat="1">
      <c r="A688" s="1"/>
      <c r="C688" s="3"/>
      <c r="R688" s="4"/>
      <c r="S688" s="4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s="2" customFormat="1">
      <c r="A689" s="1"/>
      <c r="C689" s="3"/>
      <c r="R689" s="4"/>
      <c r="S689" s="4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s="2" customFormat="1">
      <c r="A690" s="1"/>
      <c r="C690" s="3"/>
      <c r="R690" s="4"/>
      <c r="S690" s="4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s="2" customFormat="1">
      <c r="A691" s="1"/>
      <c r="C691" s="3"/>
      <c r="R691" s="4"/>
      <c r="S691" s="4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s="2" customFormat="1">
      <c r="A692" s="1"/>
      <c r="C692" s="3"/>
      <c r="R692" s="4"/>
      <c r="S692" s="4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s="2" customFormat="1">
      <c r="A693" s="1"/>
      <c r="C693" s="3"/>
      <c r="R693" s="4"/>
      <c r="S693" s="4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s="2" customFormat="1">
      <c r="A694" s="1"/>
      <c r="C694" s="3"/>
      <c r="R694" s="4"/>
      <c r="S694" s="4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s="2" customFormat="1">
      <c r="A695" s="1"/>
      <c r="C695" s="3"/>
      <c r="R695" s="4"/>
      <c r="S695" s="4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s="2" customFormat="1">
      <c r="A696" s="1"/>
      <c r="C696" s="3"/>
      <c r="R696" s="4"/>
      <c r="S696" s="4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s="2" customFormat="1">
      <c r="A697" s="1"/>
      <c r="C697" s="3"/>
      <c r="R697" s="4"/>
      <c r="S697" s="4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s="2" customFormat="1">
      <c r="A698" s="1"/>
      <c r="C698" s="3"/>
      <c r="R698" s="4"/>
      <c r="S698" s="4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s="2" customFormat="1">
      <c r="A699" s="1"/>
      <c r="C699" s="3"/>
      <c r="R699" s="4"/>
      <c r="S699" s="4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s="2" customFormat="1">
      <c r="A700" s="1"/>
      <c r="C700" s="3"/>
      <c r="R700" s="4"/>
      <c r="S700" s="4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s="2" customFormat="1">
      <c r="A701" s="1"/>
      <c r="C701" s="3"/>
      <c r="R701" s="4"/>
      <c r="S701" s="4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s="2" customFormat="1">
      <c r="A702" s="1"/>
      <c r="C702" s="3"/>
      <c r="R702" s="4"/>
      <c r="S702" s="4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s="2" customFormat="1">
      <c r="A703" s="1"/>
      <c r="C703" s="3"/>
      <c r="R703" s="4"/>
      <c r="S703" s="4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s="2" customFormat="1">
      <c r="A704" s="1"/>
      <c r="C704" s="3"/>
      <c r="R704" s="4"/>
      <c r="S704" s="4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s="2" customFormat="1">
      <c r="A705" s="1"/>
      <c r="C705" s="3"/>
      <c r="R705" s="4"/>
      <c r="S705" s="4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s="2" customFormat="1">
      <c r="A706" s="1"/>
      <c r="C706" s="3"/>
      <c r="R706" s="4"/>
      <c r="S706" s="4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s="2" customFormat="1">
      <c r="A707" s="1"/>
      <c r="C707" s="3"/>
      <c r="R707" s="4"/>
      <c r="S707" s="4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s="2" customFormat="1">
      <c r="A708" s="1"/>
      <c r="C708" s="3"/>
      <c r="R708" s="4"/>
      <c r="S708" s="4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s="2" customFormat="1">
      <c r="A709" s="1"/>
      <c r="C709" s="3"/>
      <c r="R709" s="4"/>
      <c r="S709" s="4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s="2" customFormat="1">
      <c r="A710" s="1"/>
      <c r="C710" s="3"/>
      <c r="R710" s="4"/>
      <c r="S710" s="4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s="2" customFormat="1">
      <c r="A711" s="1"/>
      <c r="C711" s="3"/>
      <c r="R711" s="4"/>
      <c r="S711" s="4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s="2" customFormat="1">
      <c r="A712" s="1"/>
      <c r="C712" s="3"/>
      <c r="R712" s="4"/>
      <c r="S712" s="4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s="2" customFormat="1">
      <c r="A713" s="1"/>
      <c r="C713" s="3"/>
      <c r="R713" s="4"/>
      <c r="S713" s="4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s="2" customFormat="1">
      <c r="A714" s="1"/>
      <c r="C714" s="3"/>
      <c r="R714" s="4"/>
      <c r="S714" s="4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s="2" customFormat="1">
      <c r="A715" s="1"/>
      <c r="C715" s="3"/>
      <c r="R715" s="4"/>
      <c r="S715" s="4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s="2" customFormat="1">
      <c r="A716" s="1"/>
      <c r="C716" s="3"/>
      <c r="R716" s="4"/>
      <c r="S716" s="4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s="2" customFormat="1">
      <c r="A717" s="1"/>
      <c r="C717" s="3"/>
      <c r="R717" s="4"/>
      <c r="S717" s="4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s="2" customFormat="1">
      <c r="A718" s="1"/>
      <c r="C718" s="3"/>
      <c r="R718" s="4"/>
      <c r="S718" s="4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s="2" customFormat="1">
      <c r="A719" s="1"/>
      <c r="C719" s="3"/>
      <c r="R719" s="4"/>
      <c r="S719" s="4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s="2" customFormat="1">
      <c r="A720" s="1"/>
      <c r="C720" s="3"/>
      <c r="R720" s="4"/>
      <c r="S720" s="4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s="2" customFormat="1">
      <c r="A721" s="1"/>
      <c r="C721" s="3"/>
      <c r="R721" s="4"/>
      <c r="S721" s="4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s="2" customFormat="1">
      <c r="A722" s="1"/>
      <c r="C722" s="3"/>
      <c r="R722" s="4"/>
      <c r="S722" s="4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s="2" customFormat="1">
      <c r="A723" s="1"/>
      <c r="C723" s="3"/>
      <c r="R723" s="4"/>
      <c r="S723" s="4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s="2" customFormat="1">
      <c r="A724" s="1"/>
      <c r="C724" s="3"/>
      <c r="R724" s="4"/>
      <c r="S724" s="4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s="2" customFormat="1">
      <c r="A725" s="1"/>
      <c r="C725" s="3"/>
      <c r="R725" s="4"/>
      <c r="S725" s="4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s="2" customFormat="1">
      <c r="A726" s="1"/>
      <c r="C726" s="3"/>
      <c r="R726" s="4"/>
      <c r="S726" s="4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s="2" customFormat="1">
      <c r="A727" s="1"/>
      <c r="C727" s="3"/>
      <c r="R727" s="4"/>
      <c r="S727" s="4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s="2" customFormat="1">
      <c r="A728" s="1"/>
      <c r="C728" s="3"/>
      <c r="R728" s="4"/>
      <c r="S728" s="4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s="2" customFormat="1">
      <c r="A729" s="1"/>
      <c r="C729" s="3"/>
      <c r="R729" s="4"/>
      <c r="S729" s="4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s="2" customFormat="1">
      <c r="A730" s="1"/>
      <c r="C730" s="3"/>
      <c r="R730" s="4"/>
      <c r="S730" s="4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s="2" customFormat="1">
      <c r="A731" s="1"/>
      <c r="C731" s="3"/>
      <c r="R731" s="4"/>
      <c r="S731" s="4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s="2" customFormat="1">
      <c r="A732" s="1"/>
      <c r="C732" s="3"/>
      <c r="R732" s="4"/>
      <c r="S732" s="4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s="2" customFormat="1">
      <c r="A733" s="1"/>
      <c r="C733" s="3"/>
      <c r="R733" s="4"/>
      <c r="S733" s="4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s="2" customFormat="1">
      <c r="A734" s="1"/>
      <c r="C734" s="3"/>
      <c r="R734" s="4"/>
      <c r="S734" s="4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s="2" customFormat="1">
      <c r="A735" s="1"/>
      <c r="C735" s="3"/>
      <c r="R735" s="4"/>
      <c r="S735" s="4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s="2" customFormat="1">
      <c r="A736" s="1"/>
      <c r="C736" s="3"/>
      <c r="R736" s="4"/>
      <c r="S736" s="4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s="2" customFormat="1">
      <c r="A737" s="1"/>
      <c r="C737" s="3"/>
      <c r="R737" s="4"/>
      <c r="S737" s="4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s="2" customFormat="1">
      <c r="A738" s="1"/>
      <c r="C738" s="3"/>
      <c r="R738" s="4"/>
      <c r="S738" s="4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s="2" customFormat="1">
      <c r="A739" s="1"/>
      <c r="C739" s="3"/>
      <c r="R739" s="4"/>
      <c r="S739" s="4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s="2" customFormat="1">
      <c r="A740" s="1"/>
      <c r="C740" s="3"/>
      <c r="R740" s="4"/>
      <c r="S740" s="4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s="2" customFormat="1">
      <c r="A741" s="1"/>
      <c r="C741" s="3"/>
      <c r="R741" s="4"/>
      <c r="S741" s="4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s="2" customFormat="1">
      <c r="A742" s="1"/>
      <c r="C742" s="3"/>
      <c r="R742" s="4"/>
      <c r="S742" s="4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s="2" customFormat="1">
      <c r="A743" s="1"/>
      <c r="C743" s="3"/>
      <c r="R743" s="4"/>
      <c r="S743" s="4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s="2" customFormat="1">
      <c r="A744" s="1"/>
      <c r="C744" s="3"/>
      <c r="R744" s="4"/>
      <c r="S744" s="4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s="2" customFormat="1">
      <c r="A745" s="1"/>
      <c r="C745" s="3"/>
      <c r="R745" s="4"/>
      <c r="S745" s="4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s="2" customFormat="1">
      <c r="A746" s="1"/>
      <c r="C746" s="3"/>
      <c r="R746" s="4"/>
      <c r="S746" s="4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s="2" customFormat="1">
      <c r="A747" s="1"/>
      <c r="C747" s="3"/>
      <c r="R747" s="4"/>
      <c r="S747" s="4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s="2" customFormat="1">
      <c r="A748" s="1"/>
      <c r="C748" s="3"/>
      <c r="R748" s="4"/>
      <c r="S748" s="4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s="2" customFormat="1">
      <c r="A749" s="1"/>
      <c r="C749" s="3"/>
      <c r="R749" s="4"/>
      <c r="S749" s="4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s="2" customFormat="1">
      <c r="A750" s="1"/>
      <c r="C750" s="3"/>
      <c r="R750" s="4"/>
      <c r="S750" s="4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s="2" customFormat="1">
      <c r="A751" s="1"/>
      <c r="C751" s="3"/>
      <c r="R751" s="4"/>
      <c r="S751" s="4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s="2" customFormat="1">
      <c r="A752" s="1"/>
      <c r="C752" s="3"/>
      <c r="R752" s="4"/>
      <c r="S752" s="4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s="2" customFormat="1">
      <c r="A753" s="1"/>
      <c r="C753" s="3"/>
      <c r="R753" s="4"/>
      <c r="S753" s="4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s="2" customFormat="1">
      <c r="A754" s="1"/>
      <c r="C754" s="3"/>
      <c r="R754" s="4"/>
      <c r="S754" s="4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s="2" customFormat="1">
      <c r="A755" s="1"/>
      <c r="C755" s="3"/>
      <c r="R755" s="4"/>
      <c r="S755" s="4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s="2" customFormat="1">
      <c r="A756" s="1"/>
      <c r="C756" s="3"/>
      <c r="R756" s="4"/>
      <c r="S756" s="4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s="2" customFormat="1">
      <c r="A757" s="1"/>
      <c r="C757" s="3"/>
      <c r="R757" s="4"/>
      <c r="S757" s="4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s="2" customFormat="1">
      <c r="A758" s="1"/>
      <c r="C758" s="3"/>
      <c r="R758" s="4"/>
      <c r="S758" s="4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s="2" customFormat="1">
      <c r="A759" s="1"/>
      <c r="C759" s="3"/>
      <c r="R759" s="4"/>
      <c r="S759" s="4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s="2" customFormat="1">
      <c r="A760" s="1"/>
      <c r="C760" s="3"/>
      <c r="R760" s="4"/>
      <c r="S760" s="4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s="2" customFormat="1">
      <c r="A761" s="1"/>
      <c r="C761" s="3"/>
      <c r="R761" s="4"/>
      <c r="S761" s="4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s="2" customFormat="1">
      <c r="A762" s="1"/>
      <c r="C762" s="3"/>
      <c r="R762" s="4"/>
      <c r="S762" s="4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s="2" customFormat="1">
      <c r="A763" s="1"/>
      <c r="C763" s="3"/>
      <c r="R763" s="4"/>
      <c r="S763" s="4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s="2" customFormat="1">
      <c r="A764" s="1"/>
      <c r="C764" s="3"/>
      <c r="R764" s="4"/>
      <c r="S764" s="4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s="2" customFormat="1">
      <c r="A765" s="1"/>
      <c r="C765" s="3"/>
      <c r="R765" s="4"/>
      <c r="S765" s="4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s="2" customFormat="1">
      <c r="A766" s="1"/>
      <c r="C766" s="3"/>
      <c r="R766" s="4"/>
      <c r="S766" s="4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s="2" customFormat="1">
      <c r="A767" s="1"/>
      <c r="C767" s="3"/>
      <c r="R767" s="4"/>
      <c r="S767" s="4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s="2" customFormat="1">
      <c r="A768" s="1"/>
      <c r="C768" s="3"/>
      <c r="R768" s="4"/>
      <c r="S768" s="4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s="2" customFormat="1">
      <c r="A769" s="1"/>
      <c r="C769" s="3"/>
      <c r="R769" s="4"/>
      <c r="S769" s="4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s="2" customFormat="1">
      <c r="A770" s="1"/>
      <c r="C770" s="3"/>
      <c r="R770" s="4"/>
      <c r="S770" s="4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s="2" customFormat="1">
      <c r="A771" s="1"/>
      <c r="C771" s="3"/>
      <c r="R771" s="4"/>
      <c r="S771" s="4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s="2" customFormat="1">
      <c r="A772" s="1"/>
      <c r="C772" s="3"/>
      <c r="R772" s="4"/>
      <c r="S772" s="4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s="2" customFormat="1">
      <c r="A773" s="1"/>
      <c r="C773" s="3"/>
      <c r="R773" s="4"/>
      <c r="S773" s="4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s="2" customFormat="1">
      <c r="A774" s="1"/>
      <c r="C774" s="3"/>
      <c r="R774" s="4"/>
      <c r="S774" s="4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s="2" customFormat="1">
      <c r="A775" s="1"/>
      <c r="C775" s="3"/>
      <c r="R775" s="4"/>
      <c r="S775" s="4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s="2" customFormat="1">
      <c r="A776" s="1"/>
      <c r="C776" s="3"/>
      <c r="R776" s="4"/>
      <c r="S776" s="4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s="2" customFormat="1">
      <c r="A777" s="1"/>
      <c r="C777" s="3"/>
      <c r="R777" s="4"/>
      <c r="S777" s="4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s="2" customFormat="1">
      <c r="A778" s="1"/>
      <c r="C778" s="3"/>
      <c r="R778" s="4"/>
      <c r="S778" s="4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s="2" customFormat="1">
      <c r="A779" s="1"/>
      <c r="C779" s="3"/>
      <c r="R779" s="4"/>
      <c r="S779" s="4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s="2" customFormat="1">
      <c r="A780" s="1"/>
      <c r="C780" s="3"/>
      <c r="R780" s="4"/>
      <c r="S780" s="4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s="2" customFormat="1">
      <c r="A781" s="1"/>
      <c r="C781" s="3"/>
      <c r="R781" s="4"/>
      <c r="S781" s="4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s="2" customFormat="1">
      <c r="A782" s="1"/>
      <c r="C782" s="3"/>
      <c r="R782" s="4"/>
      <c r="S782" s="4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s="2" customFormat="1">
      <c r="A783" s="1"/>
      <c r="C783" s="3"/>
      <c r="R783" s="4"/>
      <c r="S783" s="4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s="2" customFormat="1">
      <c r="A784" s="1"/>
      <c r="C784" s="3"/>
      <c r="R784" s="4"/>
      <c r="S784" s="4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s="2" customFormat="1">
      <c r="A785" s="1"/>
      <c r="C785" s="3"/>
      <c r="R785" s="4"/>
      <c r="S785" s="4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s="2" customFormat="1">
      <c r="A786" s="1"/>
      <c r="C786" s="3"/>
      <c r="R786" s="4"/>
      <c r="S786" s="4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s="2" customFormat="1">
      <c r="A787" s="1"/>
      <c r="C787" s="3"/>
      <c r="R787" s="4"/>
      <c r="S787" s="4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s="2" customFormat="1">
      <c r="A788" s="1"/>
      <c r="C788" s="3"/>
      <c r="R788" s="4"/>
      <c r="S788" s="4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s="2" customFormat="1">
      <c r="A789" s="1"/>
      <c r="C789" s="3"/>
      <c r="R789" s="4"/>
      <c r="S789" s="4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s="2" customFormat="1">
      <c r="A790" s="1"/>
      <c r="C790" s="3"/>
      <c r="R790" s="4"/>
      <c r="S790" s="4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s="2" customFormat="1">
      <c r="A791" s="1"/>
      <c r="C791" s="3"/>
      <c r="R791" s="4"/>
      <c r="S791" s="4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s="2" customFormat="1">
      <c r="A792" s="1"/>
      <c r="C792" s="3"/>
      <c r="R792" s="4"/>
      <c r="S792" s="4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s="2" customFormat="1">
      <c r="A793" s="1"/>
      <c r="C793" s="3"/>
      <c r="R793" s="4"/>
      <c r="S793" s="4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s="2" customFormat="1">
      <c r="A794" s="1"/>
      <c r="C794" s="3"/>
      <c r="R794" s="4"/>
      <c r="S794" s="4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s="2" customFormat="1">
      <c r="A795" s="1"/>
      <c r="C795" s="3"/>
      <c r="R795" s="4"/>
      <c r="S795" s="4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s="2" customFormat="1">
      <c r="A796" s="1"/>
      <c r="C796" s="3"/>
      <c r="R796" s="4"/>
      <c r="S796" s="4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s="2" customFormat="1">
      <c r="A797" s="1"/>
      <c r="C797" s="3"/>
      <c r="R797" s="4"/>
      <c r="S797" s="4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s="2" customFormat="1">
      <c r="A798" s="1"/>
      <c r="C798" s="3"/>
      <c r="R798" s="4"/>
      <c r="S798" s="4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s="2" customFormat="1">
      <c r="A799" s="1"/>
      <c r="C799" s="3"/>
      <c r="R799" s="4"/>
      <c r="S799" s="4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s="2" customFormat="1">
      <c r="A800" s="1"/>
      <c r="C800" s="3"/>
      <c r="R800" s="4"/>
      <c r="S800" s="4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s="2" customFormat="1">
      <c r="A801" s="1"/>
      <c r="C801" s="3"/>
      <c r="R801" s="4"/>
      <c r="S801" s="4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s="2" customFormat="1">
      <c r="A802" s="1"/>
      <c r="C802" s="3"/>
      <c r="R802" s="4"/>
      <c r="S802" s="4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s="2" customFormat="1">
      <c r="A803" s="1"/>
      <c r="C803" s="3"/>
      <c r="R803" s="4"/>
      <c r="S803" s="4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s="2" customFormat="1">
      <c r="A804" s="1"/>
      <c r="C804" s="3"/>
      <c r="R804" s="4"/>
      <c r="S804" s="4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s="2" customFormat="1">
      <c r="A805" s="1"/>
      <c r="C805" s="3"/>
      <c r="R805" s="4"/>
      <c r="S805" s="4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s="2" customFormat="1">
      <c r="A806" s="1"/>
      <c r="C806" s="3"/>
      <c r="R806" s="4"/>
      <c r="S806" s="4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s="2" customFormat="1">
      <c r="A807" s="1"/>
      <c r="C807" s="3"/>
      <c r="R807" s="4"/>
      <c r="S807" s="4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s="2" customFormat="1">
      <c r="A808" s="1"/>
      <c r="C808" s="3"/>
      <c r="R808" s="4"/>
      <c r="S808" s="4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s="2" customFormat="1">
      <c r="A809" s="1"/>
      <c r="C809" s="3"/>
      <c r="R809" s="4"/>
      <c r="S809" s="4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s="2" customFormat="1">
      <c r="A810" s="1"/>
      <c r="C810" s="3"/>
      <c r="R810" s="4"/>
      <c r="S810" s="4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s="2" customFormat="1">
      <c r="A811" s="1"/>
      <c r="C811" s="3"/>
      <c r="R811" s="4"/>
      <c r="S811" s="4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s="2" customFormat="1">
      <c r="A812" s="1"/>
      <c r="C812" s="3"/>
      <c r="R812" s="4"/>
      <c r="S812" s="4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s="2" customFormat="1">
      <c r="A813" s="1"/>
      <c r="C813" s="3"/>
      <c r="R813" s="4"/>
      <c r="S813" s="4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s="2" customFormat="1">
      <c r="A814" s="1"/>
      <c r="C814" s="3"/>
      <c r="R814" s="4"/>
      <c r="S814" s="4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s="2" customFormat="1">
      <c r="A815" s="1"/>
      <c r="C815" s="3"/>
      <c r="R815" s="4"/>
      <c r="S815" s="4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s="2" customFormat="1">
      <c r="A816" s="1"/>
      <c r="C816" s="3"/>
      <c r="R816" s="4"/>
      <c r="S816" s="4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s="2" customFormat="1">
      <c r="A817" s="1"/>
      <c r="C817" s="3"/>
      <c r="R817" s="4"/>
      <c r="S817" s="4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s="2" customFormat="1">
      <c r="A818" s="1"/>
      <c r="C818" s="3"/>
      <c r="R818" s="4"/>
      <c r="S818" s="4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s="2" customFormat="1">
      <c r="A819" s="1"/>
      <c r="C819" s="3"/>
      <c r="R819" s="4"/>
      <c r="S819" s="4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s="2" customFormat="1">
      <c r="A820" s="1"/>
      <c r="C820" s="3"/>
      <c r="R820" s="4"/>
      <c r="S820" s="4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s="2" customFormat="1">
      <c r="A821" s="1"/>
      <c r="C821" s="3"/>
      <c r="R821" s="4"/>
      <c r="S821" s="4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s="2" customFormat="1">
      <c r="A822" s="1"/>
      <c r="C822" s="3"/>
      <c r="R822" s="4"/>
      <c r="S822" s="4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s="2" customFormat="1">
      <c r="A823" s="1"/>
      <c r="C823" s="3"/>
      <c r="R823" s="4"/>
      <c r="S823" s="4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s="2" customFormat="1">
      <c r="A824" s="1"/>
      <c r="C824" s="3"/>
      <c r="R824" s="4"/>
      <c r="S824" s="4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s="2" customFormat="1">
      <c r="A825" s="1"/>
      <c r="C825" s="3"/>
      <c r="R825" s="4"/>
      <c r="S825" s="4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s="2" customFormat="1">
      <c r="A826" s="1"/>
      <c r="C826" s="3"/>
      <c r="R826" s="4"/>
      <c r="S826" s="4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s="2" customFormat="1">
      <c r="A827" s="1"/>
      <c r="C827" s="3"/>
      <c r="R827" s="4"/>
      <c r="S827" s="4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s="2" customFormat="1">
      <c r="A828" s="1"/>
      <c r="C828" s="3"/>
      <c r="R828" s="4"/>
      <c r="S828" s="4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s="2" customFormat="1">
      <c r="A829" s="1"/>
      <c r="C829" s="3"/>
      <c r="R829" s="4"/>
      <c r="S829" s="4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s="2" customFormat="1">
      <c r="A830" s="1"/>
      <c r="C830" s="3"/>
      <c r="R830" s="4"/>
      <c r="S830" s="4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s="2" customFormat="1">
      <c r="A831" s="1"/>
      <c r="C831" s="3"/>
      <c r="R831" s="4"/>
      <c r="S831" s="4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s="2" customFormat="1">
      <c r="A832" s="1"/>
      <c r="C832" s="3"/>
      <c r="R832" s="4"/>
      <c r="S832" s="4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s="2" customFormat="1">
      <c r="A833" s="1"/>
      <c r="C833" s="3"/>
      <c r="R833" s="4"/>
      <c r="S833" s="4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s="2" customFormat="1">
      <c r="A834" s="1"/>
      <c r="C834" s="3"/>
      <c r="R834" s="4"/>
      <c r="S834" s="4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s="2" customFormat="1">
      <c r="A835" s="1"/>
      <c r="C835" s="3"/>
      <c r="R835" s="4"/>
      <c r="S835" s="4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s="2" customFormat="1">
      <c r="A836" s="1"/>
      <c r="C836" s="3"/>
      <c r="R836" s="4"/>
      <c r="S836" s="4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s="2" customFormat="1">
      <c r="A837" s="1"/>
      <c r="C837" s="3"/>
      <c r="R837" s="4"/>
      <c r="S837" s="4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s="2" customFormat="1">
      <c r="A838" s="1"/>
      <c r="C838" s="3"/>
      <c r="R838" s="4"/>
      <c r="S838" s="4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s="2" customFormat="1">
      <c r="A839" s="1"/>
      <c r="C839" s="3"/>
      <c r="R839" s="4"/>
      <c r="S839" s="4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s="2" customFormat="1">
      <c r="A840" s="1"/>
      <c r="C840" s="3"/>
      <c r="R840" s="4"/>
      <c r="S840" s="4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s="2" customFormat="1">
      <c r="A841" s="1"/>
      <c r="C841" s="3"/>
      <c r="R841" s="4"/>
      <c r="S841" s="4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s="2" customFormat="1">
      <c r="A842" s="1"/>
      <c r="C842" s="3"/>
      <c r="R842" s="4"/>
      <c r="S842" s="4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s="2" customFormat="1">
      <c r="A843" s="1"/>
      <c r="C843" s="3"/>
      <c r="R843" s="4"/>
      <c r="S843" s="4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s="2" customFormat="1">
      <c r="A844" s="1"/>
      <c r="C844" s="3"/>
      <c r="R844" s="4"/>
      <c r="S844" s="4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s="2" customFormat="1">
      <c r="A845" s="1"/>
      <c r="C845" s="3"/>
      <c r="R845" s="4"/>
      <c r="S845" s="4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s="2" customFormat="1">
      <c r="A846" s="1"/>
      <c r="C846" s="3"/>
      <c r="R846" s="4"/>
      <c r="S846" s="4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s="2" customFormat="1">
      <c r="A847" s="1"/>
      <c r="C847" s="3"/>
      <c r="R847" s="4"/>
      <c r="S847" s="4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s="2" customFormat="1">
      <c r="A848" s="1"/>
      <c r="C848" s="3"/>
      <c r="R848" s="4"/>
      <c r="S848" s="4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s="2" customFormat="1">
      <c r="A849" s="1"/>
      <c r="C849" s="3"/>
      <c r="R849" s="4"/>
      <c r="S849" s="4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s="2" customFormat="1">
      <c r="A850" s="1"/>
      <c r="C850" s="3"/>
      <c r="R850" s="4"/>
      <c r="S850" s="4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s="2" customFormat="1">
      <c r="A851" s="1"/>
      <c r="C851" s="3"/>
      <c r="R851" s="4"/>
      <c r="S851" s="4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s="2" customFormat="1">
      <c r="A852" s="1"/>
      <c r="C852" s="3"/>
      <c r="R852" s="4"/>
      <c r="S852" s="4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s="2" customFormat="1">
      <c r="A853" s="1"/>
      <c r="C853" s="3"/>
      <c r="R853" s="4"/>
      <c r="S853" s="4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s="2" customFormat="1">
      <c r="A854" s="1"/>
      <c r="C854" s="3"/>
      <c r="R854" s="4"/>
      <c r="S854" s="4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s="2" customFormat="1">
      <c r="A855" s="1"/>
      <c r="C855" s="3"/>
      <c r="R855" s="4"/>
      <c r="S855" s="4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s="2" customFormat="1">
      <c r="A856" s="1"/>
      <c r="C856" s="3"/>
      <c r="R856" s="4"/>
      <c r="S856" s="4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s="2" customFormat="1">
      <c r="A857" s="1"/>
      <c r="C857" s="3"/>
      <c r="R857" s="4"/>
      <c r="S857" s="4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s="2" customFormat="1">
      <c r="A858" s="1"/>
      <c r="C858" s="3"/>
      <c r="R858" s="4"/>
      <c r="S858" s="4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s="2" customFormat="1">
      <c r="A859" s="1"/>
      <c r="C859" s="3"/>
      <c r="R859" s="4"/>
      <c r="S859" s="4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s="2" customFormat="1">
      <c r="A860" s="1"/>
      <c r="C860" s="3"/>
      <c r="R860" s="4"/>
      <c r="S860" s="4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s="2" customFormat="1">
      <c r="A861" s="1"/>
      <c r="C861" s="3"/>
      <c r="R861" s="4"/>
      <c r="S861" s="4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s="2" customFormat="1">
      <c r="A862" s="1"/>
      <c r="C862" s="3"/>
      <c r="R862" s="4"/>
      <c r="S862" s="4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s="2" customFormat="1">
      <c r="A863" s="1"/>
      <c r="C863" s="3"/>
      <c r="R863" s="4"/>
      <c r="S863" s="4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s="2" customFormat="1">
      <c r="A864" s="1"/>
      <c r="C864" s="3"/>
      <c r="R864" s="4"/>
      <c r="S864" s="4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s="2" customFormat="1">
      <c r="A865" s="1"/>
      <c r="C865" s="3"/>
      <c r="R865" s="4"/>
      <c r="S865" s="4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s="2" customFormat="1">
      <c r="A866" s="1"/>
      <c r="C866" s="3"/>
      <c r="R866" s="4"/>
      <c r="S866" s="4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s="2" customFormat="1">
      <c r="A867" s="1"/>
      <c r="C867" s="3"/>
      <c r="R867" s="4"/>
      <c r="S867" s="4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s="2" customFormat="1">
      <c r="A868" s="1"/>
      <c r="C868" s="3"/>
      <c r="R868" s="4"/>
      <c r="S868" s="4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s="2" customFormat="1">
      <c r="A869" s="1"/>
      <c r="C869" s="3"/>
      <c r="R869" s="4"/>
      <c r="S869" s="4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s="2" customFormat="1">
      <c r="A870" s="1"/>
      <c r="C870" s="3"/>
      <c r="R870" s="4"/>
      <c r="S870" s="4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s="2" customFormat="1">
      <c r="A871" s="1"/>
      <c r="C871" s="3"/>
      <c r="R871" s="4"/>
      <c r="S871" s="4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s="2" customFormat="1">
      <c r="A872" s="1"/>
      <c r="C872" s="3"/>
      <c r="R872" s="4"/>
      <c r="S872" s="4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s="2" customFormat="1">
      <c r="A873" s="1"/>
      <c r="C873" s="3"/>
      <c r="R873" s="4"/>
      <c r="S873" s="4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s="2" customFormat="1">
      <c r="A874" s="1"/>
      <c r="C874" s="3"/>
      <c r="R874" s="4"/>
      <c r="S874" s="4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s="2" customFormat="1">
      <c r="A875" s="1"/>
      <c r="C875" s="3"/>
      <c r="R875" s="4"/>
      <c r="S875" s="4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s="2" customFormat="1">
      <c r="A876" s="1"/>
      <c r="C876" s="3"/>
      <c r="R876" s="4"/>
      <c r="S876" s="4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s="2" customFormat="1">
      <c r="A877" s="1"/>
      <c r="C877" s="3"/>
      <c r="R877" s="4"/>
      <c r="S877" s="4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s="2" customFormat="1">
      <c r="A878" s="1"/>
      <c r="C878" s="3"/>
      <c r="R878" s="4"/>
      <c r="S878" s="4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s="2" customFormat="1">
      <c r="A879" s="1"/>
      <c r="C879" s="3"/>
      <c r="R879" s="4"/>
      <c r="S879" s="4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s="2" customFormat="1">
      <c r="A880" s="1"/>
      <c r="C880" s="3"/>
      <c r="R880" s="4"/>
      <c r="S880" s="4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s="2" customFormat="1">
      <c r="A881" s="1"/>
      <c r="C881" s="3"/>
      <c r="R881" s="4"/>
      <c r="S881" s="4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s="2" customFormat="1">
      <c r="A882" s="1"/>
      <c r="C882" s="3"/>
      <c r="R882" s="4"/>
      <c r="S882" s="4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s="2" customFormat="1">
      <c r="A883" s="1"/>
      <c r="C883" s="3"/>
      <c r="R883" s="4"/>
      <c r="S883" s="4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s="2" customFormat="1">
      <c r="A884" s="1"/>
      <c r="C884" s="3"/>
      <c r="R884" s="4"/>
      <c r="S884" s="4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s="2" customFormat="1">
      <c r="A885" s="1"/>
      <c r="C885" s="3"/>
      <c r="R885" s="4"/>
      <c r="S885" s="4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s="2" customFormat="1">
      <c r="A886" s="1"/>
      <c r="C886" s="3"/>
      <c r="R886" s="4"/>
      <c r="S886" s="4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s="2" customFormat="1">
      <c r="A887" s="1"/>
      <c r="C887" s="3"/>
      <c r="R887" s="4"/>
      <c r="S887" s="4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s="2" customFormat="1">
      <c r="A888" s="1"/>
      <c r="C888" s="3"/>
      <c r="R888" s="4"/>
      <c r="S888" s="4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s="2" customFormat="1">
      <c r="A889" s="1"/>
      <c r="C889" s="3"/>
      <c r="R889" s="4"/>
      <c r="S889" s="4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s="2" customFormat="1">
      <c r="A890" s="1"/>
      <c r="C890" s="3"/>
      <c r="R890" s="4"/>
      <c r="S890" s="4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s="2" customFormat="1">
      <c r="A891" s="1"/>
      <c r="C891" s="3"/>
      <c r="R891" s="4"/>
      <c r="S891" s="4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s="2" customFormat="1">
      <c r="A892" s="1"/>
      <c r="C892" s="3"/>
      <c r="R892" s="4"/>
      <c r="S892" s="4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s="2" customFormat="1">
      <c r="A893" s="1"/>
      <c r="C893" s="3"/>
      <c r="R893" s="4"/>
      <c r="S893" s="4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s="2" customFormat="1">
      <c r="A894" s="1"/>
      <c r="C894" s="3"/>
      <c r="R894" s="4"/>
      <c r="S894" s="4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s="2" customFormat="1">
      <c r="A895" s="1"/>
      <c r="C895" s="3"/>
      <c r="R895" s="4"/>
      <c r="S895" s="4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s="2" customFormat="1">
      <c r="A896" s="1"/>
      <c r="C896" s="3"/>
      <c r="R896" s="4"/>
      <c r="S896" s="4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s="2" customFormat="1">
      <c r="A897" s="1"/>
      <c r="C897" s="3"/>
      <c r="R897" s="4"/>
      <c r="S897" s="4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s="2" customFormat="1">
      <c r="A898" s="1"/>
      <c r="C898" s="3"/>
      <c r="R898" s="4"/>
      <c r="S898" s="4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s="2" customFormat="1">
      <c r="A899" s="1"/>
      <c r="C899" s="3"/>
      <c r="R899" s="4"/>
      <c r="S899" s="4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s="2" customFormat="1">
      <c r="A900" s="1"/>
      <c r="C900" s="3"/>
      <c r="R900" s="4"/>
      <c r="S900" s="4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s="2" customFormat="1">
      <c r="A901" s="1"/>
      <c r="C901" s="3"/>
      <c r="R901" s="4"/>
      <c r="S901" s="4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s="2" customFormat="1">
      <c r="A902" s="1"/>
      <c r="C902" s="3"/>
      <c r="R902" s="4"/>
      <c r="S902" s="4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s="2" customFormat="1">
      <c r="A903" s="1"/>
      <c r="C903" s="3"/>
      <c r="R903" s="4"/>
      <c r="S903" s="4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s="2" customFormat="1">
      <c r="A904" s="1"/>
      <c r="C904" s="3"/>
      <c r="R904" s="4"/>
      <c r="S904" s="4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s="2" customFormat="1">
      <c r="A905" s="1"/>
      <c r="C905" s="3"/>
      <c r="R905" s="4"/>
      <c r="S905" s="4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s="2" customFormat="1">
      <c r="A906" s="1"/>
      <c r="C906" s="3"/>
      <c r="R906" s="4"/>
      <c r="S906" s="4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s="2" customFormat="1">
      <c r="A907" s="1"/>
      <c r="C907" s="3"/>
      <c r="R907" s="4"/>
      <c r="S907" s="4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s="2" customFormat="1">
      <c r="A908" s="1"/>
      <c r="C908" s="3"/>
      <c r="R908" s="4"/>
      <c r="S908" s="4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s="2" customFormat="1">
      <c r="A909" s="1"/>
      <c r="C909" s="3"/>
      <c r="R909" s="4"/>
      <c r="S909" s="4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s="2" customFormat="1">
      <c r="A910" s="1"/>
      <c r="C910" s="3"/>
      <c r="R910" s="4"/>
      <c r="S910" s="4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s="2" customFormat="1">
      <c r="A911" s="1"/>
      <c r="C911" s="3"/>
      <c r="R911" s="4"/>
      <c r="S911" s="4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s="2" customFormat="1">
      <c r="A912" s="1"/>
      <c r="C912" s="3"/>
      <c r="R912" s="4"/>
      <c r="S912" s="4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s="2" customFormat="1">
      <c r="A913" s="1"/>
      <c r="C913" s="3"/>
      <c r="R913" s="4"/>
      <c r="S913" s="4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s="2" customFormat="1">
      <c r="A914" s="1"/>
      <c r="C914" s="3"/>
      <c r="R914" s="4"/>
      <c r="S914" s="4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s="2" customFormat="1">
      <c r="A915" s="1"/>
      <c r="C915" s="3"/>
      <c r="R915" s="4"/>
      <c r="S915" s="4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s="2" customFormat="1">
      <c r="A916" s="1"/>
      <c r="C916" s="3"/>
      <c r="R916" s="4"/>
      <c r="S916" s="4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s="2" customFormat="1">
      <c r="A917" s="1"/>
      <c r="C917" s="3"/>
      <c r="R917" s="4"/>
      <c r="S917" s="4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s="2" customFormat="1">
      <c r="A918" s="1"/>
      <c r="C918" s="3"/>
      <c r="R918" s="4"/>
      <c r="S918" s="4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s="2" customFormat="1">
      <c r="A919" s="1"/>
      <c r="C919" s="3"/>
      <c r="R919" s="4"/>
      <c r="S919" s="4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s="2" customFormat="1">
      <c r="A920" s="1"/>
      <c r="C920" s="3"/>
      <c r="R920" s="4"/>
      <c r="S920" s="4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s="2" customFormat="1">
      <c r="A921" s="1"/>
      <c r="C921" s="3"/>
      <c r="R921" s="4"/>
      <c r="S921" s="4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s="2" customFormat="1">
      <c r="A922" s="1"/>
      <c r="C922" s="3"/>
      <c r="R922" s="4"/>
      <c r="S922" s="4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s="2" customFormat="1">
      <c r="A923" s="1"/>
      <c r="C923" s="3"/>
      <c r="R923" s="4"/>
      <c r="S923" s="4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s="2" customFormat="1">
      <c r="A924" s="1"/>
      <c r="C924" s="3"/>
      <c r="R924" s="4"/>
      <c r="S924" s="4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s="2" customFormat="1">
      <c r="A925" s="1"/>
      <c r="C925" s="3"/>
      <c r="R925" s="4"/>
      <c r="S925" s="4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s="2" customFormat="1">
      <c r="A926" s="1"/>
      <c r="C926" s="3"/>
      <c r="R926" s="4"/>
      <c r="S926" s="4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s="2" customFormat="1">
      <c r="A927" s="1"/>
      <c r="C927" s="3"/>
      <c r="R927" s="4"/>
      <c r="S927" s="4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s="2" customFormat="1">
      <c r="A928" s="1"/>
      <c r="C928" s="3"/>
      <c r="R928" s="4"/>
      <c r="S928" s="4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s="2" customFormat="1">
      <c r="A929" s="1"/>
      <c r="C929" s="3"/>
      <c r="R929" s="4"/>
      <c r="S929" s="4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s="2" customFormat="1">
      <c r="A930" s="1"/>
      <c r="C930" s="3"/>
      <c r="R930" s="4"/>
      <c r="S930" s="4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s="2" customFormat="1">
      <c r="A931" s="1"/>
      <c r="C931" s="3"/>
      <c r="R931" s="4"/>
      <c r="S931" s="4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s="2" customFormat="1">
      <c r="A932" s="1"/>
      <c r="C932" s="3"/>
      <c r="R932" s="4"/>
      <c r="S932" s="4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s="2" customFormat="1">
      <c r="A933" s="1"/>
      <c r="C933" s="3"/>
      <c r="R933" s="4"/>
      <c r="S933" s="4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s="2" customFormat="1">
      <c r="A934" s="1"/>
      <c r="C934" s="3"/>
      <c r="R934" s="4"/>
      <c r="S934" s="4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s="2" customFormat="1">
      <c r="A935" s="1"/>
      <c r="C935" s="3"/>
      <c r="R935" s="4"/>
      <c r="S935" s="4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s="2" customFormat="1">
      <c r="A936" s="1"/>
      <c r="C936" s="3"/>
      <c r="R936" s="4"/>
      <c r="S936" s="4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s="2" customFormat="1">
      <c r="A937" s="1"/>
      <c r="C937" s="3"/>
      <c r="R937" s="4"/>
      <c r="S937" s="4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s="2" customFormat="1">
      <c r="A938" s="1"/>
      <c r="C938" s="3"/>
      <c r="R938" s="4"/>
      <c r="S938" s="4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s="2" customFormat="1">
      <c r="A939" s="1"/>
      <c r="C939" s="3"/>
      <c r="R939" s="4"/>
      <c r="S939" s="4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s="2" customFormat="1">
      <c r="A940" s="1"/>
      <c r="C940" s="3"/>
      <c r="R940" s="4"/>
      <c r="S940" s="4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s="2" customFormat="1">
      <c r="A941" s="1"/>
      <c r="C941" s="3"/>
      <c r="R941" s="4"/>
      <c r="S941" s="4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s="2" customFormat="1">
      <c r="A942" s="1"/>
      <c r="C942" s="3"/>
      <c r="R942" s="4"/>
      <c r="S942" s="4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s="2" customFormat="1">
      <c r="A943" s="1"/>
      <c r="C943" s="3"/>
      <c r="R943" s="4"/>
      <c r="S943" s="4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s="2" customFormat="1">
      <c r="A944" s="1"/>
      <c r="C944" s="3"/>
      <c r="R944" s="4"/>
      <c r="S944" s="4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s="2" customFormat="1">
      <c r="A945" s="1"/>
      <c r="C945" s="3"/>
      <c r="R945" s="4"/>
      <c r="S945" s="4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s="2" customFormat="1">
      <c r="A946" s="1"/>
      <c r="C946" s="3"/>
      <c r="R946" s="4"/>
      <c r="S946" s="4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s="2" customFormat="1">
      <c r="A947" s="1"/>
      <c r="C947" s="3"/>
      <c r="R947" s="4"/>
      <c r="S947" s="4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s="2" customFormat="1">
      <c r="A948" s="1"/>
      <c r="C948" s="3"/>
      <c r="R948" s="4"/>
      <c r="S948" s="4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s="2" customFormat="1">
      <c r="A949" s="1"/>
      <c r="C949" s="3"/>
      <c r="R949" s="4"/>
      <c r="S949" s="4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s="2" customFormat="1">
      <c r="A950" s="1"/>
      <c r="C950" s="3"/>
      <c r="R950" s="4"/>
      <c r="S950" s="4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s="2" customFormat="1">
      <c r="A951" s="1"/>
      <c r="C951" s="3"/>
      <c r="R951" s="4"/>
      <c r="S951" s="4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s="2" customFormat="1">
      <c r="A952" s="1"/>
      <c r="C952" s="3"/>
      <c r="R952" s="4"/>
      <c r="S952" s="4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s="2" customFormat="1">
      <c r="A953" s="1"/>
      <c r="C953" s="3"/>
      <c r="R953" s="4"/>
      <c r="S953" s="4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s="2" customFormat="1">
      <c r="A954" s="1"/>
      <c r="C954" s="3"/>
      <c r="R954" s="4"/>
      <c r="S954" s="4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s="2" customFormat="1">
      <c r="A955" s="1"/>
      <c r="C955" s="3"/>
      <c r="R955" s="4"/>
      <c r="S955" s="4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s="2" customFormat="1">
      <c r="A956" s="1"/>
      <c r="C956" s="3"/>
      <c r="R956" s="4"/>
      <c r="S956" s="4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s="2" customFormat="1">
      <c r="A957" s="1"/>
      <c r="C957" s="3"/>
      <c r="R957" s="4"/>
      <c r="S957" s="4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s="2" customFormat="1">
      <c r="A958" s="1"/>
      <c r="C958" s="3"/>
      <c r="R958" s="4"/>
      <c r="S958" s="4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s="2" customFormat="1">
      <c r="A959" s="1"/>
      <c r="C959" s="3"/>
      <c r="R959" s="4"/>
      <c r="S959" s="4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s="2" customFormat="1">
      <c r="A960" s="1"/>
      <c r="C960" s="3"/>
      <c r="R960" s="4"/>
      <c r="S960" s="4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s="2" customFormat="1">
      <c r="A961" s="1"/>
      <c r="C961" s="3"/>
      <c r="R961" s="4"/>
      <c r="S961" s="4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s="2" customFormat="1">
      <c r="A962" s="1"/>
      <c r="C962" s="3"/>
      <c r="R962" s="4"/>
      <c r="S962" s="4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s="2" customFormat="1">
      <c r="A963" s="1"/>
      <c r="C963" s="3"/>
      <c r="R963" s="4"/>
      <c r="S963" s="4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s="2" customFormat="1">
      <c r="A964" s="1"/>
      <c r="C964" s="3"/>
      <c r="R964" s="4"/>
      <c r="S964" s="4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s="2" customFormat="1">
      <c r="A965" s="1"/>
      <c r="C965" s="3"/>
      <c r="R965" s="4"/>
      <c r="S965" s="4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s="2" customFormat="1">
      <c r="A966" s="1"/>
      <c r="C966" s="3"/>
      <c r="R966" s="4"/>
      <c r="S966" s="4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s="2" customFormat="1">
      <c r="A967" s="1"/>
      <c r="C967" s="3"/>
      <c r="R967" s="4"/>
      <c r="S967" s="4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s="2" customFormat="1">
      <c r="A968" s="1"/>
      <c r="C968" s="3"/>
      <c r="R968" s="4"/>
      <c r="S968" s="4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s="2" customFormat="1">
      <c r="A969" s="1"/>
      <c r="C969" s="3"/>
      <c r="R969" s="4"/>
      <c r="S969" s="4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s="2" customFormat="1">
      <c r="A970" s="1"/>
      <c r="C970" s="3"/>
      <c r="R970" s="4"/>
      <c r="S970" s="4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s="2" customFormat="1">
      <c r="A971" s="1"/>
      <c r="C971" s="3"/>
      <c r="R971" s="4"/>
      <c r="S971" s="4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s="2" customFormat="1">
      <c r="A972" s="1"/>
      <c r="C972" s="3"/>
      <c r="R972" s="4"/>
      <c r="S972" s="4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s="2" customFormat="1">
      <c r="A973" s="1"/>
      <c r="C973" s="3"/>
      <c r="R973" s="4"/>
      <c r="S973" s="4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s="2" customFormat="1">
      <c r="A974" s="1"/>
      <c r="C974" s="3"/>
      <c r="R974" s="4"/>
      <c r="S974" s="4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s="2" customFormat="1">
      <c r="A975" s="1"/>
      <c r="C975" s="3"/>
      <c r="R975" s="4"/>
      <c r="S975" s="4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s="2" customFormat="1">
      <c r="A976" s="1"/>
      <c r="C976" s="3"/>
      <c r="R976" s="4"/>
      <c r="S976" s="4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s="2" customFormat="1">
      <c r="A977" s="1"/>
      <c r="C977" s="3"/>
      <c r="R977" s="4"/>
      <c r="S977" s="4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s="2" customFormat="1">
      <c r="A978" s="1"/>
      <c r="C978" s="3"/>
      <c r="R978" s="4"/>
      <c r="S978" s="4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s="2" customFormat="1">
      <c r="A979" s="1"/>
      <c r="C979" s="3"/>
      <c r="R979" s="4"/>
      <c r="S979" s="4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s="2" customFormat="1">
      <c r="A980" s="1"/>
      <c r="C980" s="3"/>
      <c r="R980" s="4"/>
      <c r="S980" s="4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s="2" customFormat="1">
      <c r="A981" s="1"/>
      <c r="C981" s="3"/>
      <c r="R981" s="4"/>
      <c r="S981" s="4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s="2" customFormat="1">
      <c r="A982" s="1"/>
      <c r="C982" s="3"/>
      <c r="R982" s="4"/>
      <c r="S982" s="4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s="2" customFormat="1">
      <c r="A983" s="1"/>
      <c r="C983" s="3"/>
      <c r="R983" s="4"/>
      <c r="S983" s="4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s="2" customFormat="1">
      <c r="A984" s="1"/>
      <c r="C984" s="3"/>
      <c r="R984" s="4"/>
      <c r="S984" s="4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s="2" customFormat="1">
      <c r="A985" s="1"/>
      <c r="C985" s="3"/>
      <c r="R985" s="4"/>
      <c r="S985" s="4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s="2" customFormat="1">
      <c r="A986" s="1"/>
      <c r="C986" s="3"/>
      <c r="R986" s="4"/>
      <c r="S986" s="4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s="2" customFormat="1">
      <c r="A987" s="1"/>
      <c r="C987" s="3"/>
      <c r="R987" s="4"/>
      <c r="S987" s="4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s="2" customFormat="1">
      <c r="A988" s="1"/>
      <c r="C988" s="3"/>
      <c r="R988" s="4"/>
      <c r="S988" s="4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s="2" customFormat="1">
      <c r="A989" s="1"/>
      <c r="C989" s="3"/>
      <c r="R989" s="4"/>
      <c r="S989" s="4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s="2" customFormat="1">
      <c r="A990" s="1"/>
      <c r="C990" s="3"/>
      <c r="R990" s="4"/>
      <c r="S990" s="4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s="2" customFormat="1">
      <c r="A991" s="1"/>
      <c r="C991" s="3"/>
      <c r="R991" s="4"/>
      <c r="S991" s="4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s="2" customFormat="1">
      <c r="A992" s="1"/>
      <c r="C992" s="3"/>
      <c r="R992" s="4"/>
      <c r="S992" s="4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s="2" customFormat="1">
      <c r="A993" s="1"/>
      <c r="C993" s="3"/>
      <c r="R993" s="4"/>
      <c r="S993" s="4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s="2" customFormat="1">
      <c r="A994" s="1"/>
      <c r="C994" s="3"/>
      <c r="R994" s="4"/>
      <c r="S994" s="4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s="2" customFormat="1">
      <c r="A995" s="1"/>
      <c r="C995" s="3"/>
      <c r="R995" s="4"/>
      <c r="S995" s="4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s="2" customFormat="1">
      <c r="A996" s="1"/>
      <c r="C996" s="3"/>
      <c r="R996" s="4"/>
      <c r="S996" s="4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s="2" customFormat="1">
      <c r="A997" s="1"/>
      <c r="C997" s="3"/>
      <c r="R997" s="4"/>
      <c r="S997" s="4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s="2" customFormat="1">
      <c r="A998" s="1"/>
      <c r="C998" s="3"/>
      <c r="R998" s="4"/>
      <c r="S998" s="4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s="2" customFormat="1">
      <c r="A999" s="1"/>
      <c r="C999" s="3"/>
      <c r="R999" s="4"/>
      <c r="S999" s="4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s="2" customFormat="1">
      <c r="A1000" s="1"/>
      <c r="C1000" s="3"/>
      <c r="R1000" s="4"/>
      <c r="S1000" s="4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s="2" customFormat="1">
      <c r="A1001" s="1"/>
      <c r="C1001" s="3"/>
      <c r="R1001" s="4"/>
      <c r="S1001" s="4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s="2" customFormat="1">
      <c r="A1002" s="1"/>
      <c r="C1002" s="3"/>
      <c r="R1002" s="4"/>
      <c r="S1002" s="4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s="2" customFormat="1">
      <c r="A1003" s="1"/>
      <c r="C1003" s="3"/>
      <c r="R1003" s="4"/>
      <c r="S1003" s="4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s="2" customFormat="1">
      <c r="A1004" s="1"/>
      <c r="C1004" s="3"/>
      <c r="R1004" s="4"/>
      <c r="S1004" s="4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s="2" customFormat="1">
      <c r="A1005" s="1"/>
      <c r="C1005" s="3"/>
      <c r="R1005" s="4"/>
      <c r="S1005" s="4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s="2" customFormat="1">
      <c r="A1006" s="1"/>
      <c r="C1006" s="3"/>
      <c r="R1006" s="4"/>
      <c r="S1006" s="4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s="2" customFormat="1">
      <c r="A1007" s="1"/>
      <c r="C1007" s="3"/>
      <c r="R1007" s="4"/>
      <c r="S1007" s="4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s="2" customFormat="1">
      <c r="A1008" s="1"/>
      <c r="C1008" s="3"/>
      <c r="R1008" s="4"/>
      <c r="S1008" s="4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s="2" customFormat="1">
      <c r="A1009" s="1"/>
      <c r="C1009" s="3"/>
      <c r="R1009" s="4"/>
      <c r="S1009" s="4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s="2" customFormat="1">
      <c r="A1010" s="1"/>
      <c r="C1010" s="3"/>
      <c r="R1010" s="4"/>
      <c r="S1010" s="4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s="2" customFormat="1">
      <c r="A1011" s="1"/>
      <c r="C1011" s="3"/>
      <c r="R1011" s="4"/>
      <c r="S1011" s="4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s="2" customFormat="1">
      <c r="A1012" s="1"/>
      <c r="C1012" s="3"/>
      <c r="R1012" s="4"/>
      <c r="S1012" s="4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s="2" customFormat="1">
      <c r="A1013" s="1"/>
      <c r="C1013" s="3"/>
      <c r="R1013" s="4"/>
      <c r="S1013" s="4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s="2" customFormat="1">
      <c r="A1014" s="1"/>
      <c r="C1014" s="3"/>
      <c r="R1014" s="4"/>
      <c r="S1014" s="4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s="2" customFormat="1">
      <c r="A1015" s="1"/>
      <c r="C1015" s="3"/>
      <c r="R1015" s="4"/>
      <c r="S1015" s="4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s="2" customFormat="1">
      <c r="A1016" s="1"/>
      <c r="C1016" s="3"/>
      <c r="R1016" s="4"/>
      <c r="S1016" s="4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s="2" customFormat="1">
      <c r="A1017" s="1"/>
      <c r="C1017" s="3"/>
      <c r="R1017" s="4"/>
      <c r="S1017" s="4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s="2" customFormat="1">
      <c r="A1018" s="1"/>
      <c r="C1018" s="3"/>
      <c r="R1018" s="4"/>
      <c r="S1018" s="4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s="2" customFormat="1">
      <c r="A1019" s="1"/>
      <c r="C1019" s="3"/>
      <c r="R1019" s="4"/>
      <c r="S1019" s="4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s="2" customFormat="1">
      <c r="A1020" s="1"/>
      <c r="C1020" s="3"/>
      <c r="R1020" s="4"/>
      <c r="S1020" s="4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s="2" customFormat="1">
      <c r="A1021" s="1"/>
      <c r="C1021" s="3"/>
      <c r="R1021" s="4"/>
      <c r="S1021" s="4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s="2" customFormat="1">
      <c r="A1022" s="1"/>
      <c r="C1022" s="3"/>
      <c r="R1022" s="4"/>
      <c r="S1022" s="4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s="2" customFormat="1">
      <c r="A1023" s="1"/>
      <c r="C1023" s="3"/>
      <c r="R1023" s="4"/>
      <c r="S1023" s="4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s="2" customFormat="1">
      <c r="A1024" s="1"/>
      <c r="C1024" s="3"/>
      <c r="R1024" s="4"/>
      <c r="S1024" s="4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s="2" customFormat="1">
      <c r="A1025" s="1"/>
      <c r="C1025" s="3"/>
      <c r="R1025" s="4"/>
      <c r="S1025" s="4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s="2" customFormat="1">
      <c r="A1026" s="1"/>
      <c r="C1026" s="3"/>
      <c r="R1026" s="4"/>
      <c r="S1026" s="4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s="2" customFormat="1">
      <c r="A1027" s="1"/>
      <c r="C1027" s="3"/>
      <c r="R1027" s="4"/>
      <c r="S1027" s="4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s="2" customFormat="1">
      <c r="A1028" s="1"/>
      <c r="C1028" s="3"/>
      <c r="R1028" s="4"/>
      <c r="S1028" s="4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s="2" customFormat="1">
      <c r="A1029" s="1"/>
      <c r="C1029" s="3"/>
      <c r="R1029" s="4"/>
      <c r="S1029" s="4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s="2" customFormat="1">
      <c r="A1030" s="1"/>
      <c r="C1030" s="3"/>
      <c r="R1030" s="4"/>
      <c r="S1030" s="4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s="2" customFormat="1">
      <c r="A1031" s="1"/>
      <c r="C1031" s="3"/>
      <c r="R1031" s="4"/>
      <c r="S1031" s="4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s="2" customFormat="1">
      <c r="A1032" s="1"/>
      <c r="C1032" s="3"/>
      <c r="R1032" s="4"/>
      <c r="S1032" s="4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s="2" customFormat="1">
      <c r="A1033" s="1"/>
      <c r="C1033" s="3"/>
      <c r="R1033" s="4"/>
      <c r="S1033" s="4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s="2" customFormat="1">
      <c r="A1034" s="1"/>
      <c r="C1034" s="3"/>
      <c r="R1034" s="4"/>
      <c r="S1034" s="4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s="2" customFormat="1">
      <c r="A1035" s="1"/>
      <c r="C1035" s="3"/>
      <c r="R1035" s="4"/>
      <c r="S1035" s="4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s="2" customFormat="1">
      <c r="A1036" s="1"/>
      <c r="C1036" s="3"/>
      <c r="R1036" s="4"/>
      <c r="S1036" s="4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s="2" customFormat="1">
      <c r="A1037" s="1"/>
      <c r="C1037" s="3"/>
      <c r="R1037" s="4"/>
      <c r="S1037" s="4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s="2" customFormat="1">
      <c r="A1038" s="1"/>
      <c r="C1038" s="3"/>
      <c r="R1038" s="4"/>
      <c r="S1038" s="4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s="2" customFormat="1">
      <c r="A1039" s="1"/>
      <c r="C1039" s="3"/>
      <c r="R1039" s="4"/>
      <c r="S1039" s="4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s="2" customFormat="1">
      <c r="A1040" s="1"/>
      <c r="C1040" s="3"/>
      <c r="R1040" s="4"/>
      <c r="S1040" s="4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s="2" customFormat="1">
      <c r="A1041" s="1"/>
      <c r="C1041" s="3"/>
      <c r="R1041" s="4"/>
      <c r="S1041" s="4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s="2" customFormat="1">
      <c r="A1042" s="1"/>
      <c r="C1042" s="3"/>
      <c r="R1042" s="4"/>
      <c r="S1042" s="4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s="2" customFormat="1">
      <c r="A1043" s="1"/>
      <c r="C1043" s="3"/>
      <c r="R1043" s="4"/>
      <c r="S1043" s="4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s="2" customFormat="1">
      <c r="A1044" s="1"/>
      <c r="C1044" s="3"/>
      <c r="R1044" s="4"/>
      <c r="S1044" s="4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s="2" customFormat="1">
      <c r="A1045" s="1"/>
      <c r="C1045" s="3"/>
      <c r="R1045" s="4"/>
      <c r="S1045" s="4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s="2" customFormat="1">
      <c r="A1046" s="1"/>
      <c r="C1046" s="3"/>
      <c r="R1046" s="4"/>
      <c r="S1046" s="4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s="2" customFormat="1">
      <c r="A1047" s="1"/>
      <c r="C1047" s="3"/>
      <c r="R1047" s="4"/>
      <c r="S1047" s="4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s="2" customFormat="1">
      <c r="A1048" s="1"/>
      <c r="C1048" s="3"/>
      <c r="R1048" s="4"/>
      <c r="S1048" s="4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s="2" customFormat="1">
      <c r="A1049" s="1"/>
      <c r="C1049" s="3"/>
      <c r="R1049" s="4"/>
      <c r="S1049" s="4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s="2" customFormat="1">
      <c r="A1050" s="1"/>
      <c r="C1050" s="3"/>
      <c r="R1050" s="4"/>
      <c r="S1050" s="4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s="2" customFormat="1">
      <c r="A1051" s="1"/>
      <c r="C1051" s="3"/>
      <c r="R1051" s="4"/>
      <c r="S1051" s="4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s="2" customFormat="1">
      <c r="A1052" s="1"/>
      <c r="C1052" s="3"/>
      <c r="R1052" s="4"/>
      <c r="S1052" s="4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s="2" customFormat="1">
      <c r="A1053" s="1"/>
      <c r="C1053" s="3"/>
      <c r="R1053" s="4"/>
      <c r="S1053" s="4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s="2" customFormat="1">
      <c r="A1054" s="1"/>
      <c r="C1054" s="3"/>
      <c r="R1054" s="4"/>
      <c r="S1054" s="4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s="2" customFormat="1">
      <c r="A1055" s="1"/>
      <c r="C1055" s="3"/>
      <c r="R1055" s="4"/>
      <c r="S1055" s="4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s="2" customFormat="1">
      <c r="A1056" s="1"/>
      <c r="C1056" s="3"/>
      <c r="R1056" s="4"/>
      <c r="S1056" s="4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s="2" customFormat="1">
      <c r="A1057" s="1"/>
      <c r="C1057" s="3"/>
      <c r="R1057" s="4"/>
      <c r="S1057" s="4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s="2" customFormat="1">
      <c r="A1058" s="1"/>
      <c r="C1058" s="3"/>
      <c r="R1058" s="4"/>
      <c r="S1058" s="4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s="2" customFormat="1">
      <c r="A1059" s="1"/>
      <c r="C1059" s="3"/>
      <c r="R1059" s="4"/>
      <c r="S1059" s="4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s="2" customFormat="1">
      <c r="A1060" s="1"/>
      <c r="C1060" s="3"/>
      <c r="R1060" s="4"/>
      <c r="S1060" s="4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s="2" customFormat="1">
      <c r="A1061" s="1"/>
      <c r="C1061" s="3"/>
      <c r="R1061" s="4"/>
      <c r="S1061" s="4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s="2" customFormat="1">
      <c r="A1062" s="1"/>
      <c r="C1062" s="3"/>
      <c r="R1062" s="4"/>
      <c r="S1062" s="4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s="2" customFormat="1">
      <c r="A1063" s="1"/>
      <c r="C1063" s="3"/>
      <c r="R1063" s="4"/>
      <c r="S1063" s="4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s="2" customFormat="1">
      <c r="A1064" s="1"/>
      <c r="C1064" s="3"/>
      <c r="R1064" s="4"/>
      <c r="S1064" s="4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s="2" customFormat="1">
      <c r="A1065" s="1"/>
      <c r="C1065" s="3"/>
      <c r="R1065" s="4"/>
      <c r="S1065" s="4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s="2" customFormat="1">
      <c r="A1066" s="1"/>
      <c r="C1066" s="3"/>
      <c r="R1066" s="4"/>
      <c r="S1066" s="4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s="2" customFormat="1">
      <c r="A1067" s="1"/>
      <c r="C1067" s="3"/>
      <c r="R1067" s="4"/>
      <c r="S1067" s="4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s="2" customFormat="1">
      <c r="A1068" s="1"/>
      <c r="C1068" s="3"/>
      <c r="R1068" s="4"/>
      <c r="S1068" s="4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s="2" customFormat="1">
      <c r="A1069" s="1"/>
      <c r="C1069" s="3"/>
      <c r="R1069" s="4"/>
      <c r="S1069" s="4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s="2" customFormat="1">
      <c r="A1070" s="1"/>
      <c r="C1070" s="3"/>
      <c r="R1070" s="4"/>
      <c r="S1070" s="4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s="2" customFormat="1">
      <c r="A1071" s="1"/>
      <c r="C1071" s="3"/>
      <c r="R1071" s="4"/>
      <c r="S1071" s="4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s="2" customFormat="1">
      <c r="A1072" s="1"/>
      <c r="C1072" s="3"/>
      <c r="R1072" s="4"/>
      <c r="S1072" s="4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s="2" customFormat="1">
      <c r="A1073" s="1"/>
      <c r="C1073" s="3"/>
      <c r="R1073" s="4"/>
      <c r="S1073" s="4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s="2" customFormat="1">
      <c r="A1074" s="1"/>
      <c r="C1074" s="3"/>
      <c r="R1074" s="4"/>
      <c r="S1074" s="4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s="2" customFormat="1">
      <c r="A1075" s="1"/>
      <c r="C1075" s="3"/>
      <c r="R1075" s="4"/>
      <c r="S1075" s="4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s="2" customFormat="1">
      <c r="A1076" s="1"/>
      <c r="C1076" s="3"/>
      <c r="R1076" s="4"/>
      <c r="S1076" s="4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s="2" customFormat="1">
      <c r="A1077" s="1"/>
      <c r="C1077" s="3"/>
      <c r="R1077" s="4"/>
      <c r="S1077" s="4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s="2" customFormat="1">
      <c r="A1078" s="1"/>
      <c r="C1078" s="3"/>
      <c r="R1078" s="4"/>
      <c r="S1078" s="4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s="2" customFormat="1">
      <c r="A1079" s="1"/>
      <c r="C1079" s="3"/>
      <c r="R1079" s="4"/>
      <c r="S1079" s="4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s="2" customFormat="1">
      <c r="A1080" s="1"/>
      <c r="C1080" s="3"/>
      <c r="R1080" s="4"/>
      <c r="S1080" s="4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s="2" customFormat="1">
      <c r="A1081" s="1"/>
      <c r="C1081" s="3"/>
      <c r="R1081" s="4"/>
      <c r="S1081" s="4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s="2" customFormat="1">
      <c r="A1082" s="1"/>
      <c r="C1082" s="3"/>
      <c r="R1082" s="4"/>
      <c r="S1082" s="4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s="2" customFormat="1">
      <c r="A1083" s="1"/>
      <c r="C1083" s="3"/>
      <c r="R1083" s="4"/>
      <c r="S1083" s="4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s="2" customFormat="1">
      <c r="A1084" s="1"/>
      <c r="C1084" s="3"/>
      <c r="R1084" s="4"/>
      <c r="S1084" s="4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s="2" customFormat="1">
      <c r="A1085" s="1"/>
      <c r="C1085" s="3"/>
      <c r="R1085" s="4"/>
      <c r="S1085" s="4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s="2" customFormat="1">
      <c r="A1086" s="1"/>
      <c r="C1086" s="3"/>
      <c r="R1086" s="4"/>
      <c r="S1086" s="4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s="2" customFormat="1">
      <c r="A1087" s="1"/>
      <c r="C1087" s="3"/>
      <c r="R1087" s="4"/>
      <c r="S1087" s="4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s="2" customFormat="1">
      <c r="A1088" s="1"/>
      <c r="C1088" s="3"/>
      <c r="R1088" s="4"/>
      <c r="S1088" s="4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s="2" customFormat="1">
      <c r="A1089" s="1"/>
      <c r="C1089" s="3"/>
      <c r="R1089" s="4"/>
      <c r="S1089" s="4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s="2" customFormat="1">
      <c r="A1090" s="1"/>
      <c r="C1090" s="3"/>
      <c r="R1090" s="4"/>
      <c r="S1090" s="4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s="2" customFormat="1">
      <c r="A1091" s="1"/>
      <c r="C1091" s="3"/>
      <c r="R1091" s="4"/>
      <c r="S1091" s="4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s="2" customFormat="1">
      <c r="A1092" s="1"/>
      <c r="C1092" s="3"/>
      <c r="R1092" s="4"/>
      <c r="S1092" s="4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s="2" customFormat="1">
      <c r="A1093" s="1"/>
      <c r="C1093" s="3"/>
      <c r="R1093" s="4"/>
      <c r="S1093" s="4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s="2" customFormat="1">
      <c r="A1094" s="1"/>
      <c r="C1094" s="3"/>
      <c r="R1094" s="4"/>
      <c r="S1094" s="4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s="2" customFormat="1">
      <c r="A1095" s="1"/>
      <c r="C1095" s="3"/>
      <c r="R1095" s="4"/>
      <c r="S1095" s="4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s="2" customFormat="1">
      <c r="A1096" s="1"/>
      <c r="C1096" s="3"/>
      <c r="R1096" s="4"/>
      <c r="S1096" s="4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s="2" customFormat="1">
      <c r="A1097" s="1"/>
      <c r="C1097" s="3"/>
      <c r="R1097" s="4"/>
      <c r="S1097" s="4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s="2" customFormat="1">
      <c r="A1098" s="1"/>
      <c r="C1098" s="3"/>
      <c r="R1098" s="4"/>
      <c r="S1098" s="4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s="2" customFormat="1">
      <c r="A1099" s="1"/>
      <c r="C1099" s="3"/>
      <c r="R1099" s="4"/>
      <c r="S1099" s="4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s="2" customFormat="1">
      <c r="A1100" s="1"/>
      <c r="C1100" s="3"/>
      <c r="R1100" s="4"/>
      <c r="S1100" s="4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s="2" customFormat="1">
      <c r="A1101" s="1"/>
      <c r="C1101" s="3"/>
      <c r="R1101" s="4"/>
      <c r="S1101" s="4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s="2" customFormat="1">
      <c r="A1102" s="1"/>
      <c r="C1102" s="3"/>
      <c r="R1102" s="4"/>
      <c r="S1102" s="4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s="2" customFormat="1">
      <c r="A1103" s="1"/>
      <c r="C1103" s="3"/>
      <c r="R1103" s="4"/>
      <c r="S1103" s="4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s="2" customFormat="1">
      <c r="A1104" s="1"/>
      <c r="C1104" s="3"/>
      <c r="R1104" s="4"/>
      <c r="S1104" s="4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s="2" customFormat="1">
      <c r="A1105" s="1"/>
      <c r="C1105" s="3"/>
      <c r="R1105" s="4"/>
      <c r="S1105" s="4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s="2" customFormat="1">
      <c r="A1106" s="1"/>
      <c r="C1106" s="3"/>
      <c r="R1106" s="4"/>
      <c r="S1106" s="4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s="2" customFormat="1">
      <c r="A1107" s="1"/>
      <c r="C1107" s="3"/>
      <c r="R1107" s="4"/>
      <c r="S1107" s="4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s="2" customFormat="1">
      <c r="A1108" s="1"/>
      <c r="C1108" s="3"/>
      <c r="R1108" s="4"/>
      <c r="S1108" s="4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s="2" customFormat="1">
      <c r="A1109" s="1"/>
      <c r="C1109" s="3"/>
      <c r="R1109" s="4"/>
      <c r="S1109" s="4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s="2" customFormat="1">
      <c r="A1110" s="1"/>
      <c r="C1110" s="3"/>
      <c r="R1110" s="4"/>
      <c r="S1110" s="4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s="2" customFormat="1">
      <c r="A1111" s="1"/>
      <c r="C1111" s="3"/>
      <c r="R1111" s="4"/>
      <c r="S1111" s="4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s="2" customFormat="1">
      <c r="A1112" s="1"/>
      <c r="C1112" s="3"/>
      <c r="R1112" s="4"/>
      <c r="S1112" s="4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s="2" customFormat="1">
      <c r="A1113" s="1"/>
      <c r="C1113" s="3"/>
      <c r="R1113" s="4"/>
      <c r="S1113" s="4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s="2" customFormat="1">
      <c r="A1114" s="1"/>
      <c r="C1114" s="3"/>
      <c r="R1114" s="4"/>
      <c r="S1114" s="4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s="2" customFormat="1">
      <c r="A1115" s="1"/>
      <c r="C1115" s="3"/>
      <c r="R1115" s="4"/>
      <c r="S1115" s="4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s="2" customFormat="1">
      <c r="A1116" s="1"/>
      <c r="C1116" s="3"/>
      <c r="R1116" s="4"/>
      <c r="S1116" s="4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s="2" customFormat="1">
      <c r="A1117" s="1"/>
      <c r="C1117" s="3"/>
      <c r="R1117" s="4"/>
      <c r="S1117" s="4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s="2" customFormat="1">
      <c r="A1118" s="1"/>
      <c r="C1118" s="3"/>
      <c r="R1118" s="4"/>
      <c r="S1118" s="4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s="2" customFormat="1">
      <c r="A1119" s="1"/>
      <c r="C1119" s="3"/>
      <c r="R1119" s="4"/>
      <c r="S1119" s="4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s="2" customFormat="1">
      <c r="A1120" s="1"/>
      <c r="C1120" s="3"/>
      <c r="R1120" s="4"/>
      <c r="S1120" s="4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s="2" customFormat="1">
      <c r="A1121" s="1"/>
      <c r="C1121" s="3"/>
      <c r="R1121" s="4"/>
      <c r="S1121" s="4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s="2" customFormat="1">
      <c r="A1122" s="1"/>
      <c r="C1122" s="3"/>
      <c r="R1122" s="4"/>
      <c r="S1122" s="4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s="2" customFormat="1">
      <c r="A1123" s="1"/>
      <c r="C1123" s="3"/>
      <c r="R1123" s="4"/>
      <c r="S1123" s="4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s="2" customFormat="1">
      <c r="A1124" s="1"/>
      <c r="C1124" s="3"/>
      <c r="R1124" s="4"/>
      <c r="S1124" s="4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s="2" customFormat="1">
      <c r="A1125" s="1"/>
      <c r="C1125" s="3"/>
      <c r="R1125" s="4"/>
      <c r="S1125" s="4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s="2" customFormat="1">
      <c r="A1126" s="1"/>
      <c r="C1126" s="3"/>
      <c r="R1126" s="4"/>
      <c r="S1126" s="4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s="2" customFormat="1">
      <c r="A1127" s="1"/>
      <c r="C1127" s="3"/>
      <c r="R1127" s="4"/>
      <c r="S1127" s="4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s="2" customFormat="1">
      <c r="A1128" s="1"/>
      <c r="C1128" s="3"/>
      <c r="R1128" s="4"/>
      <c r="S1128" s="4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s="2" customFormat="1">
      <c r="A1129" s="1"/>
      <c r="C1129" s="3"/>
      <c r="R1129" s="4"/>
      <c r="S1129" s="4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s="2" customFormat="1">
      <c r="A1130" s="1"/>
      <c r="C1130" s="3"/>
      <c r="R1130" s="4"/>
      <c r="S1130" s="4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s="2" customFormat="1">
      <c r="A1131" s="1"/>
      <c r="C1131" s="3"/>
      <c r="R1131" s="4"/>
      <c r="S1131" s="4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s="2" customFormat="1">
      <c r="A1132" s="1"/>
      <c r="C1132" s="3"/>
      <c r="R1132" s="4"/>
      <c r="S1132" s="4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s="2" customFormat="1">
      <c r="A1133" s="1"/>
      <c r="C1133" s="3"/>
      <c r="R1133" s="4"/>
      <c r="S1133" s="4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s="2" customFormat="1">
      <c r="A1134" s="1"/>
      <c r="C1134" s="3"/>
      <c r="R1134" s="4"/>
      <c r="S1134" s="4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s="2" customFormat="1">
      <c r="A1135" s="1"/>
      <c r="C1135" s="3"/>
      <c r="R1135" s="4"/>
      <c r="S1135" s="4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s="2" customFormat="1">
      <c r="A1136" s="1"/>
      <c r="C1136" s="3"/>
      <c r="R1136" s="4"/>
      <c r="S1136" s="4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s="2" customFormat="1">
      <c r="A1137" s="1"/>
      <c r="C1137" s="3"/>
      <c r="R1137" s="4"/>
      <c r="S1137" s="4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s="2" customFormat="1">
      <c r="A1138" s="1"/>
      <c r="C1138" s="3"/>
      <c r="R1138" s="4"/>
      <c r="S1138" s="4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s="2" customFormat="1">
      <c r="A1139" s="1"/>
      <c r="C1139" s="3"/>
      <c r="R1139" s="4"/>
      <c r="S1139" s="4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s="2" customFormat="1">
      <c r="A1140" s="1"/>
      <c r="C1140" s="3"/>
      <c r="R1140" s="4"/>
      <c r="S1140" s="4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s="2" customFormat="1">
      <c r="A1141" s="1"/>
      <c r="C1141" s="3"/>
      <c r="R1141" s="4"/>
      <c r="S1141" s="4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s="2" customFormat="1">
      <c r="A1142" s="1"/>
      <c r="C1142" s="3"/>
      <c r="R1142" s="4"/>
      <c r="S1142" s="4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s="2" customFormat="1">
      <c r="A1143" s="1"/>
      <c r="C1143" s="3"/>
      <c r="R1143" s="4"/>
      <c r="S1143" s="4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s="2" customFormat="1">
      <c r="A1144" s="1"/>
      <c r="C1144" s="3"/>
      <c r="R1144" s="4"/>
      <c r="S1144" s="4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s="2" customFormat="1">
      <c r="A1145" s="1"/>
      <c r="C1145" s="3"/>
      <c r="R1145" s="4"/>
      <c r="S1145" s="4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s="2" customFormat="1">
      <c r="A1146" s="1"/>
      <c r="C1146" s="3"/>
      <c r="R1146" s="4"/>
      <c r="S1146" s="4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s="2" customFormat="1">
      <c r="A1147" s="1"/>
      <c r="C1147" s="3"/>
      <c r="R1147" s="4"/>
      <c r="S1147" s="4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s="2" customFormat="1">
      <c r="A1148" s="1"/>
      <c r="C1148" s="3"/>
      <c r="R1148" s="4"/>
      <c r="S1148" s="4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s="2" customFormat="1">
      <c r="A1149" s="1"/>
      <c r="C1149" s="3"/>
      <c r="R1149" s="4"/>
      <c r="S1149" s="4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s="2" customFormat="1">
      <c r="A1150" s="1"/>
      <c r="C1150" s="3"/>
      <c r="R1150" s="4"/>
      <c r="S1150" s="4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s="2" customFormat="1">
      <c r="A1151" s="1"/>
      <c r="C1151" s="3"/>
      <c r="R1151" s="4"/>
      <c r="S1151" s="4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s="2" customFormat="1">
      <c r="A1152" s="1"/>
      <c r="C1152" s="3"/>
      <c r="R1152" s="4"/>
      <c r="S1152" s="4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s="2" customFormat="1">
      <c r="A1153" s="1"/>
      <c r="C1153" s="3"/>
      <c r="R1153" s="4"/>
      <c r="S1153" s="4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s="2" customFormat="1">
      <c r="A1154" s="1"/>
      <c r="C1154" s="3"/>
      <c r="R1154" s="4"/>
      <c r="S1154" s="4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s="2" customFormat="1">
      <c r="A1155" s="1"/>
      <c r="C1155" s="3"/>
      <c r="R1155" s="4"/>
      <c r="S1155" s="4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s="2" customFormat="1">
      <c r="A1156" s="1"/>
      <c r="C1156" s="3"/>
      <c r="R1156" s="4"/>
      <c r="S1156" s="4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s="2" customFormat="1">
      <c r="A1157" s="1"/>
      <c r="C1157" s="3"/>
      <c r="R1157" s="4"/>
      <c r="S1157" s="4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s="2" customFormat="1">
      <c r="A1158" s="1"/>
      <c r="C1158" s="3"/>
      <c r="R1158" s="4"/>
      <c r="S1158" s="4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s="2" customFormat="1">
      <c r="A1159" s="1"/>
      <c r="C1159" s="3"/>
      <c r="R1159" s="4"/>
      <c r="S1159" s="4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s="2" customFormat="1">
      <c r="A1160" s="1"/>
      <c r="C1160" s="3"/>
      <c r="R1160" s="4"/>
      <c r="S1160" s="4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s="2" customFormat="1">
      <c r="A1161" s="1"/>
      <c r="C1161" s="3"/>
      <c r="R1161" s="4"/>
      <c r="S1161" s="4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s="2" customFormat="1">
      <c r="A1162" s="1"/>
      <c r="C1162" s="3"/>
      <c r="R1162" s="4"/>
      <c r="S1162" s="4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s="2" customFormat="1">
      <c r="A1163" s="1"/>
      <c r="C1163" s="3"/>
      <c r="R1163" s="4"/>
      <c r="S1163" s="4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s="2" customFormat="1">
      <c r="A1164" s="1"/>
      <c r="C1164" s="3"/>
      <c r="R1164" s="4"/>
      <c r="S1164" s="4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s="2" customFormat="1">
      <c r="A1165" s="1"/>
      <c r="C1165" s="3"/>
      <c r="R1165" s="4"/>
      <c r="S1165" s="4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s="2" customFormat="1">
      <c r="A1166" s="1"/>
      <c r="C1166" s="3"/>
      <c r="R1166" s="4"/>
      <c r="S1166" s="4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s="2" customFormat="1">
      <c r="A1167" s="1"/>
      <c r="C1167" s="3"/>
      <c r="R1167" s="4"/>
      <c r="S1167" s="4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s="2" customFormat="1">
      <c r="A1168" s="1"/>
      <c r="C1168" s="3"/>
      <c r="R1168" s="4"/>
      <c r="S1168" s="4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s="2" customFormat="1">
      <c r="A1169" s="1"/>
      <c r="C1169" s="3"/>
      <c r="R1169" s="4"/>
      <c r="S1169" s="4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s="2" customFormat="1">
      <c r="A1170" s="1"/>
      <c r="C1170" s="3"/>
      <c r="R1170" s="4"/>
      <c r="S1170" s="4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s="2" customFormat="1">
      <c r="A1171" s="1"/>
      <c r="C1171" s="3"/>
      <c r="R1171" s="4"/>
      <c r="S1171" s="4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s="2" customFormat="1">
      <c r="A1172" s="1"/>
      <c r="C1172" s="3"/>
      <c r="R1172" s="4"/>
      <c r="S1172" s="4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s="2" customFormat="1">
      <c r="A1173" s="1"/>
      <c r="C1173" s="3"/>
      <c r="R1173" s="4"/>
      <c r="S1173" s="4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s="2" customFormat="1">
      <c r="A1174" s="1"/>
      <c r="C1174" s="3"/>
      <c r="R1174" s="4"/>
      <c r="S1174" s="4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s="2" customFormat="1">
      <c r="A1175" s="1"/>
      <c r="C1175" s="3"/>
      <c r="R1175" s="4"/>
      <c r="S1175" s="4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s="2" customFormat="1">
      <c r="A1176" s="1"/>
      <c r="C1176" s="3"/>
      <c r="R1176" s="4"/>
      <c r="S1176" s="4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s="2" customFormat="1">
      <c r="A1177" s="1"/>
      <c r="C1177" s="3"/>
      <c r="R1177" s="4"/>
      <c r="S1177" s="4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s="2" customFormat="1">
      <c r="A1178" s="1"/>
      <c r="C1178" s="3"/>
      <c r="R1178" s="4"/>
      <c r="S1178" s="4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s="2" customFormat="1">
      <c r="A1179" s="1"/>
      <c r="C1179" s="3"/>
      <c r="R1179" s="4"/>
      <c r="S1179" s="4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s="2" customFormat="1">
      <c r="A1180" s="1"/>
      <c r="C1180" s="3"/>
      <c r="R1180" s="4"/>
      <c r="S1180" s="4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s="2" customFormat="1">
      <c r="A1181" s="1"/>
      <c r="C1181" s="3"/>
      <c r="R1181" s="4"/>
      <c r="S1181" s="4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s="2" customFormat="1">
      <c r="A1182" s="1"/>
      <c r="C1182" s="3"/>
      <c r="R1182" s="4"/>
      <c r="S1182" s="4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s="2" customFormat="1">
      <c r="A1183" s="1"/>
      <c r="C1183" s="3"/>
      <c r="R1183" s="4"/>
      <c r="S1183" s="4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s="2" customFormat="1">
      <c r="A1184" s="1"/>
      <c r="C1184" s="3"/>
      <c r="R1184" s="4"/>
      <c r="S1184" s="4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s="2" customFormat="1">
      <c r="A1185" s="1"/>
      <c r="C1185" s="3"/>
      <c r="R1185" s="4"/>
      <c r="S1185" s="4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s="2" customFormat="1">
      <c r="A1186" s="1"/>
      <c r="C1186" s="3"/>
      <c r="R1186" s="4"/>
      <c r="S1186" s="4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s="2" customFormat="1">
      <c r="A1187" s="1"/>
      <c r="C1187" s="3"/>
      <c r="R1187" s="4"/>
      <c r="S1187" s="4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s="2" customFormat="1">
      <c r="A1188" s="1"/>
      <c r="C1188" s="3"/>
      <c r="R1188" s="4"/>
      <c r="S1188" s="4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s="2" customFormat="1">
      <c r="A1189" s="1"/>
      <c r="C1189" s="3"/>
      <c r="R1189" s="4"/>
      <c r="S1189" s="4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s="2" customFormat="1">
      <c r="A1190" s="1"/>
      <c r="C1190" s="3"/>
      <c r="R1190" s="4"/>
      <c r="S1190" s="4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s="2" customFormat="1">
      <c r="A1191" s="1"/>
      <c r="C1191" s="3"/>
      <c r="R1191" s="4"/>
      <c r="S1191" s="4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s="2" customFormat="1">
      <c r="A1192" s="1"/>
      <c r="C1192" s="3"/>
      <c r="R1192" s="4"/>
      <c r="S1192" s="4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s="2" customFormat="1">
      <c r="A1193" s="1"/>
      <c r="C1193" s="3"/>
      <c r="R1193" s="4"/>
      <c r="S1193" s="4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s="2" customFormat="1">
      <c r="A1194" s="1"/>
      <c r="C1194" s="3"/>
      <c r="R1194" s="4"/>
      <c r="S1194" s="4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s="2" customFormat="1">
      <c r="A1195" s="1"/>
      <c r="C1195" s="3"/>
      <c r="R1195" s="4"/>
      <c r="S1195" s="4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s="2" customFormat="1">
      <c r="A1196" s="1"/>
      <c r="C1196" s="3"/>
      <c r="R1196" s="4"/>
      <c r="S1196" s="4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s="2" customFormat="1">
      <c r="A1197" s="1"/>
      <c r="C1197" s="3"/>
      <c r="R1197" s="4"/>
      <c r="S1197" s="4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s="2" customFormat="1">
      <c r="A1198" s="1"/>
      <c r="C1198" s="3"/>
      <c r="R1198" s="4"/>
      <c r="S1198" s="4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s="2" customFormat="1">
      <c r="A1199" s="1"/>
      <c r="C1199" s="3"/>
      <c r="R1199" s="4"/>
      <c r="S1199" s="4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s="2" customFormat="1">
      <c r="A1200" s="1"/>
      <c r="C1200" s="3"/>
      <c r="R1200" s="4"/>
      <c r="S1200" s="4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s="2" customFormat="1">
      <c r="A1201" s="1"/>
      <c r="C1201" s="3"/>
      <c r="R1201" s="4"/>
      <c r="S1201" s="4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s="2" customFormat="1">
      <c r="A1202" s="1"/>
      <c r="C1202" s="3"/>
      <c r="R1202" s="4"/>
      <c r="S1202" s="4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s="2" customFormat="1">
      <c r="A1203" s="1"/>
      <c r="C1203" s="3"/>
      <c r="R1203" s="4"/>
      <c r="S1203" s="4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s="2" customFormat="1">
      <c r="A1204" s="1"/>
      <c r="C1204" s="3"/>
      <c r="R1204" s="4"/>
      <c r="S1204" s="4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s="2" customFormat="1">
      <c r="A1205" s="1"/>
      <c r="C1205" s="3"/>
      <c r="R1205" s="4"/>
      <c r="S1205" s="4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s="2" customFormat="1">
      <c r="A1206" s="1"/>
      <c r="C1206" s="3"/>
      <c r="R1206" s="4"/>
      <c r="S1206" s="4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s="2" customFormat="1">
      <c r="A1207" s="1"/>
      <c r="C1207" s="3"/>
      <c r="R1207" s="4"/>
      <c r="S1207" s="4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s="2" customFormat="1">
      <c r="A1208" s="1"/>
      <c r="C1208" s="3"/>
      <c r="R1208" s="4"/>
      <c r="S1208" s="4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s="2" customFormat="1">
      <c r="A1209" s="1"/>
      <c r="C1209" s="3"/>
      <c r="R1209" s="4"/>
      <c r="S1209" s="4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s="2" customFormat="1">
      <c r="A1210" s="1"/>
      <c r="C1210" s="3"/>
      <c r="R1210" s="4"/>
      <c r="S1210" s="4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s="2" customFormat="1">
      <c r="A1211" s="1"/>
      <c r="C1211" s="3"/>
      <c r="R1211" s="4"/>
      <c r="S1211" s="4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s="2" customFormat="1">
      <c r="A1212" s="1"/>
      <c r="C1212" s="3"/>
      <c r="R1212" s="4"/>
      <c r="S1212" s="4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s="2" customFormat="1">
      <c r="A1213" s="1"/>
      <c r="C1213" s="3"/>
      <c r="R1213" s="4"/>
      <c r="S1213" s="4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s="2" customFormat="1">
      <c r="A1214" s="1"/>
      <c r="C1214" s="3"/>
      <c r="R1214" s="4"/>
      <c r="S1214" s="4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s="2" customFormat="1">
      <c r="A1215" s="1"/>
      <c r="C1215" s="3"/>
      <c r="R1215" s="4"/>
      <c r="S1215" s="4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s="2" customFormat="1">
      <c r="A1216" s="1"/>
      <c r="C1216" s="3"/>
      <c r="R1216" s="4"/>
      <c r="S1216" s="4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s="2" customFormat="1">
      <c r="A1217" s="1"/>
      <c r="C1217" s="3"/>
      <c r="R1217" s="4"/>
      <c r="S1217" s="4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s="2" customFormat="1">
      <c r="A1218" s="1"/>
      <c r="C1218" s="3"/>
      <c r="R1218" s="4"/>
      <c r="S1218" s="4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s="2" customFormat="1">
      <c r="A1219" s="1"/>
      <c r="C1219" s="3"/>
      <c r="R1219" s="4"/>
      <c r="S1219" s="4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s="2" customFormat="1">
      <c r="A1220" s="1"/>
      <c r="C1220" s="3"/>
      <c r="R1220" s="4"/>
      <c r="S1220" s="4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s="2" customFormat="1">
      <c r="A1221" s="1"/>
      <c r="C1221" s="3"/>
      <c r="R1221" s="4"/>
      <c r="S1221" s="4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s="2" customFormat="1">
      <c r="A1222" s="1"/>
      <c r="C1222" s="3"/>
      <c r="R1222" s="4"/>
      <c r="S1222" s="4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s="2" customFormat="1">
      <c r="A1223" s="1"/>
      <c r="C1223" s="3"/>
      <c r="R1223" s="4"/>
      <c r="S1223" s="4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s="2" customFormat="1">
      <c r="A1224" s="1"/>
      <c r="C1224" s="3"/>
      <c r="R1224" s="4"/>
      <c r="S1224" s="4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s="2" customFormat="1">
      <c r="A1225" s="1"/>
      <c r="C1225" s="3"/>
      <c r="R1225" s="4"/>
      <c r="S1225" s="4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s="2" customFormat="1">
      <c r="A1226" s="1"/>
      <c r="C1226" s="3"/>
      <c r="R1226" s="4"/>
      <c r="S1226" s="4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s="2" customFormat="1">
      <c r="A1227" s="1"/>
      <c r="C1227" s="3"/>
      <c r="R1227" s="4"/>
      <c r="S1227" s="4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s="2" customFormat="1">
      <c r="A1228" s="1"/>
      <c r="C1228" s="3"/>
      <c r="R1228" s="4"/>
      <c r="S1228" s="4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s="2" customFormat="1">
      <c r="A1229" s="1"/>
      <c r="C1229" s="3"/>
      <c r="R1229" s="4"/>
      <c r="S1229" s="4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s="2" customFormat="1">
      <c r="A1230" s="1"/>
      <c r="C1230" s="3"/>
      <c r="R1230" s="4"/>
      <c r="S1230" s="4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s="2" customFormat="1">
      <c r="A1231" s="1"/>
      <c r="C1231" s="3"/>
      <c r="R1231" s="4"/>
      <c r="S1231" s="4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s="2" customFormat="1">
      <c r="A1232" s="1"/>
      <c r="C1232" s="3"/>
      <c r="R1232" s="4"/>
      <c r="S1232" s="4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s="2" customFormat="1">
      <c r="A1233" s="1"/>
      <c r="C1233" s="3"/>
      <c r="R1233" s="4"/>
      <c r="S1233" s="4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s="2" customFormat="1">
      <c r="A1234" s="1"/>
      <c r="C1234" s="3"/>
      <c r="R1234" s="4"/>
      <c r="S1234" s="4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s="2" customFormat="1">
      <c r="A1235" s="1"/>
      <c r="C1235" s="3"/>
      <c r="R1235" s="4"/>
      <c r="S1235" s="4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s="2" customFormat="1">
      <c r="A1236" s="1"/>
      <c r="C1236" s="3"/>
      <c r="R1236" s="4"/>
      <c r="S1236" s="4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s="2" customFormat="1">
      <c r="A1237" s="1"/>
      <c r="C1237" s="3"/>
      <c r="R1237" s="4"/>
      <c r="S1237" s="4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s="2" customFormat="1">
      <c r="A1238" s="1"/>
      <c r="C1238" s="3"/>
      <c r="R1238" s="4"/>
      <c r="S1238" s="4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s="2" customFormat="1">
      <c r="A1239" s="1"/>
      <c r="C1239" s="3"/>
      <c r="R1239" s="4"/>
      <c r="S1239" s="4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s="2" customFormat="1">
      <c r="A1240" s="1"/>
      <c r="C1240" s="3"/>
      <c r="R1240" s="4"/>
      <c r="S1240" s="4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s="2" customFormat="1">
      <c r="A1241" s="1"/>
      <c r="C1241" s="3"/>
      <c r="R1241" s="4"/>
      <c r="S1241" s="4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s="2" customFormat="1">
      <c r="A1242" s="1"/>
      <c r="C1242" s="3"/>
      <c r="R1242" s="4"/>
      <c r="S1242" s="4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s="2" customFormat="1">
      <c r="A1243" s="1"/>
      <c r="C1243" s="3"/>
      <c r="R1243" s="4"/>
      <c r="S1243" s="4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s="2" customFormat="1">
      <c r="A1244" s="1"/>
      <c r="C1244" s="3"/>
      <c r="R1244" s="4"/>
      <c r="S1244" s="4"/>
      <c r="T1244" s="5"/>
      <c r="U1244" s="5"/>
      <c r="V1244" s="5"/>
      <c r="W1244" s="5"/>
      <c r="X1244" s="5"/>
      <c r="Y1244" s="5"/>
      <c r="Z1244" s="5"/>
      <c r="AA1244" s="5"/>
      <c r="AB1244" s="5"/>
      <c r="AC1244" s="5"/>
      <c r="AD1244" s="5"/>
      <c r="AE1244" s="5"/>
      <c r="AF1244" s="5"/>
      <c r="AG1244" s="5"/>
      <c r="AH1244" s="5"/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s="2" customFormat="1">
      <c r="A1245" s="1"/>
      <c r="C1245" s="3"/>
      <c r="R1245" s="4"/>
      <c r="S1245" s="4"/>
      <c r="T1245" s="5"/>
      <c r="U1245" s="5"/>
      <c r="V1245" s="5"/>
      <c r="W1245" s="5"/>
      <c r="X1245" s="5"/>
      <c r="Y1245" s="5"/>
      <c r="Z1245" s="5"/>
      <c r="AA1245" s="5"/>
      <c r="AB1245" s="5"/>
      <c r="AC1245" s="5"/>
      <c r="AD1245" s="5"/>
      <c r="AE1245" s="5"/>
      <c r="AF1245" s="5"/>
      <c r="AG1245" s="5"/>
      <c r="AH1245" s="5"/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s="2" customFormat="1">
      <c r="A1246" s="1"/>
      <c r="C1246" s="3"/>
      <c r="R1246" s="4"/>
      <c r="S1246" s="4"/>
      <c r="T1246" s="5"/>
      <c r="U1246" s="5"/>
      <c r="V1246" s="5"/>
      <c r="W1246" s="5"/>
      <c r="X1246" s="5"/>
      <c r="Y1246" s="5"/>
      <c r="Z1246" s="5"/>
      <c r="AA1246" s="5"/>
      <c r="AB1246" s="5"/>
      <c r="AC1246" s="5"/>
      <c r="AD1246" s="5"/>
      <c r="AE1246" s="5"/>
      <c r="AF1246" s="5"/>
      <c r="AG1246" s="5"/>
      <c r="AH1246" s="5"/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s="2" customFormat="1">
      <c r="A1247" s="1"/>
      <c r="C1247" s="3"/>
      <c r="R1247" s="4"/>
      <c r="S1247" s="4"/>
      <c r="T1247" s="5"/>
      <c r="U1247" s="5"/>
      <c r="V1247" s="5"/>
      <c r="W1247" s="5"/>
      <c r="X1247" s="5"/>
      <c r="Y1247" s="5"/>
      <c r="Z1247" s="5"/>
      <c r="AA1247" s="5"/>
      <c r="AB1247" s="5"/>
      <c r="AC1247" s="5"/>
      <c r="AD1247" s="5"/>
      <c r="AE1247" s="5"/>
      <c r="AF1247" s="5"/>
      <c r="AG1247" s="5"/>
      <c r="AH1247" s="5"/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s="2" customFormat="1">
      <c r="A1248" s="1"/>
      <c r="C1248" s="3"/>
      <c r="R1248" s="4"/>
      <c r="S1248" s="4"/>
      <c r="T1248" s="5"/>
      <c r="U1248" s="5"/>
      <c r="V1248" s="5"/>
      <c r="W1248" s="5"/>
      <c r="X1248" s="5"/>
      <c r="Y1248" s="5"/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s="2" customFormat="1">
      <c r="A1249" s="1"/>
      <c r="C1249" s="3"/>
      <c r="R1249" s="4"/>
      <c r="S1249" s="4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s="2" customFormat="1">
      <c r="A1250" s="1"/>
      <c r="C1250" s="3"/>
      <c r="R1250" s="4"/>
      <c r="S1250" s="4"/>
      <c r="T1250" s="5"/>
      <c r="U1250" s="5"/>
      <c r="V1250" s="5"/>
      <c r="W1250" s="5"/>
      <c r="X1250" s="5"/>
      <c r="Y1250" s="5"/>
      <c r="Z1250" s="5"/>
      <c r="AA1250" s="5"/>
      <c r="AB1250" s="5"/>
      <c r="AC1250" s="5"/>
      <c r="AD1250" s="5"/>
      <c r="AE1250" s="5"/>
      <c r="AF1250" s="5"/>
      <c r="AG1250" s="5"/>
      <c r="AH1250" s="5"/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s="2" customFormat="1">
      <c r="A1251" s="1"/>
      <c r="C1251" s="3"/>
      <c r="R1251" s="4"/>
      <c r="S1251" s="4"/>
      <c r="T1251" s="5"/>
      <c r="U1251" s="5"/>
      <c r="V1251" s="5"/>
      <c r="W1251" s="5"/>
      <c r="X1251" s="5"/>
      <c r="Y1251" s="5"/>
      <c r="Z1251" s="5"/>
      <c r="AA1251" s="5"/>
      <c r="AB1251" s="5"/>
      <c r="AC1251" s="5"/>
      <c r="AD1251" s="5"/>
      <c r="AE1251" s="5"/>
      <c r="AF1251" s="5"/>
      <c r="AG1251" s="5"/>
      <c r="AH1251" s="5"/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s="2" customFormat="1">
      <c r="A1252" s="1"/>
      <c r="C1252" s="3"/>
      <c r="R1252" s="4"/>
      <c r="S1252" s="4"/>
      <c r="T1252" s="5"/>
      <c r="U1252" s="5"/>
      <c r="V1252" s="5"/>
      <c r="W1252" s="5"/>
      <c r="X1252" s="5"/>
      <c r="Y1252" s="5"/>
      <c r="Z1252" s="5"/>
      <c r="AA1252" s="5"/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s="2" customFormat="1">
      <c r="A1253" s="1"/>
      <c r="C1253" s="3"/>
      <c r="R1253" s="4"/>
      <c r="S1253" s="4"/>
      <c r="T1253" s="5"/>
      <c r="U1253" s="5"/>
      <c r="V1253" s="5"/>
      <c r="W1253" s="5"/>
      <c r="X1253" s="5"/>
      <c r="Y1253" s="5"/>
      <c r="Z1253" s="5"/>
      <c r="AA1253" s="5"/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s="2" customFormat="1">
      <c r="A1254" s="1"/>
      <c r="C1254" s="3"/>
      <c r="R1254" s="4"/>
      <c r="S1254" s="4"/>
      <c r="T1254" s="5"/>
      <c r="U1254" s="5"/>
      <c r="V1254" s="5"/>
      <c r="W1254" s="5"/>
      <c r="X1254" s="5"/>
      <c r="Y1254" s="5"/>
      <c r="Z1254" s="5"/>
      <c r="AA1254" s="5"/>
      <c r="AB1254" s="5"/>
      <c r="AC1254" s="5"/>
      <c r="AD1254" s="5"/>
      <c r="AE1254" s="5"/>
      <c r="AF1254" s="5"/>
      <c r="AG1254" s="5"/>
      <c r="AH1254" s="5"/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s="2" customFormat="1">
      <c r="A1255" s="1"/>
      <c r="C1255" s="3"/>
      <c r="R1255" s="4"/>
      <c r="S1255" s="4"/>
      <c r="T1255" s="5"/>
      <c r="U1255" s="5"/>
      <c r="V1255" s="5"/>
      <c r="W1255" s="5"/>
      <c r="X1255" s="5"/>
      <c r="Y1255" s="5"/>
      <c r="Z1255" s="5"/>
      <c r="AA1255" s="5"/>
      <c r="AB1255" s="5"/>
      <c r="AC1255" s="5"/>
      <c r="AD1255" s="5"/>
      <c r="AE1255" s="5"/>
      <c r="AF1255" s="5"/>
      <c r="AG1255" s="5"/>
      <c r="AH1255" s="5"/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s="2" customFormat="1">
      <c r="A1256" s="1"/>
      <c r="C1256" s="3"/>
      <c r="R1256" s="4"/>
      <c r="S1256" s="4"/>
      <c r="T1256" s="5"/>
      <c r="U1256" s="5"/>
      <c r="V1256" s="5"/>
      <c r="W1256" s="5"/>
      <c r="X1256" s="5"/>
      <c r="Y1256" s="5"/>
      <c r="Z1256" s="5"/>
      <c r="AA1256" s="5"/>
      <c r="AB1256" s="5"/>
      <c r="AC1256" s="5"/>
      <c r="AD1256" s="5"/>
      <c r="AE1256" s="5"/>
      <c r="AF1256" s="5"/>
      <c r="AG1256" s="5"/>
      <c r="AH1256" s="5"/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s="2" customFormat="1">
      <c r="A1257" s="1"/>
      <c r="C1257" s="3"/>
      <c r="R1257" s="4"/>
      <c r="S1257" s="4"/>
      <c r="T1257" s="5"/>
      <c r="U1257" s="5"/>
      <c r="V1257" s="5"/>
      <c r="W1257" s="5"/>
      <c r="X1257" s="5"/>
      <c r="Y1257" s="5"/>
      <c r="Z1257" s="5"/>
      <c r="AA1257" s="5"/>
      <c r="AB1257" s="5"/>
      <c r="AC1257" s="5"/>
      <c r="AD1257" s="5"/>
      <c r="AE1257" s="5"/>
      <c r="AF1257" s="5"/>
      <c r="AG1257" s="5"/>
      <c r="AH1257" s="5"/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s="2" customFormat="1">
      <c r="A1258" s="1"/>
      <c r="C1258" s="3"/>
      <c r="R1258" s="4"/>
      <c r="S1258" s="4"/>
      <c r="T1258" s="5"/>
      <c r="U1258" s="5"/>
      <c r="V1258" s="5"/>
      <c r="W1258" s="5"/>
      <c r="X1258" s="5"/>
      <c r="Y1258" s="5"/>
      <c r="Z1258" s="5"/>
      <c r="AA1258" s="5"/>
      <c r="AB1258" s="5"/>
      <c r="AC1258" s="5"/>
      <c r="AD1258" s="5"/>
      <c r="AE1258" s="5"/>
      <c r="AF1258" s="5"/>
      <c r="AG1258" s="5"/>
      <c r="AH1258" s="5"/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s="2" customFormat="1">
      <c r="A1259" s="1"/>
      <c r="C1259" s="3"/>
      <c r="R1259" s="4"/>
      <c r="S1259" s="4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  <c r="AF1259" s="5"/>
      <c r="AG1259" s="5"/>
      <c r="AH1259" s="5"/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s="2" customFormat="1">
      <c r="A1260" s="1"/>
      <c r="C1260" s="3"/>
      <c r="R1260" s="4"/>
      <c r="S1260" s="4"/>
      <c r="T1260" s="5"/>
      <c r="U1260" s="5"/>
      <c r="V1260" s="5"/>
      <c r="W1260" s="5"/>
      <c r="X1260" s="5"/>
      <c r="Y1260" s="5"/>
      <c r="Z1260" s="5"/>
      <c r="AA1260" s="5"/>
      <c r="AB1260" s="5"/>
      <c r="AC1260" s="5"/>
      <c r="AD1260" s="5"/>
      <c r="AE1260" s="5"/>
      <c r="AF1260" s="5"/>
      <c r="AG1260" s="5"/>
      <c r="AH1260" s="5"/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s="2" customFormat="1">
      <c r="A1261" s="1"/>
      <c r="C1261" s="3"/>
      <c r="R1261" s="4"/>
      <c r="S1261" s="4"/>
      <c r="T1261" s="5"/>
      <c r="U1261" s="5"/>
      <c r="V1261" s="5"/>
      <c r="W1261" s="5"/>
      <c r="X1261" s="5"/>
      <c r="Y1261" s="5"/>
      <c r="Z1261" s="5"/>
      <c r="AA1261" s="5"/>
      <c r="AB1261" s="5"/>
      <c r="AC1261" s="5"/>
      <c r="AD1261" s="5"/>
      <c r="AE1261" s="5"/>
      <c r="AF1261" s="5"/>
      <c r="AG1261" s="5"/>
      <c r="AH1261" s="5"/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s="2" customFormat="1">
      <c r="A1262" s="1"/>
      <c r="C1262" s="3"/>
      <c r="R1262" s="4"/>
      <c r="S1262" s="4"/>
      <c r="T1262" s="5"/>
      <c r="U1262" s="5"/>
      <c r="V1262" s="5"/>
      <c r="W1262" s="5"/>
      <c r="X1262" s="5"/>
      <c r="Y1262" s="5"/>
      <c r="Z1262" s="5"/>
      <c r="AA1262" s="5"/>
      <c r="AB1262" s="5"/>
      <c r="AC1262" s="5"/>
      <c r="AD1262" s="5"/>
      <c r="AE1262" s="5"/>
      <c r="AF1262" s="5"/>
      <c r="AG1262" s="5"/>
      <c r="AH1262" s="5"/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s="2" customFormat="1">
      <c r="A1263" s="1"/>
      <c r="C1263" s="3"/>
      <c r="R1263" s="4"/>
      <c r="S1263" s="4"/>
      <c r="T1263" s="5"/>
      <c r="U1263" s="5"/>
      <c r="V1263" s="5"/>
      <c r="W1263" s="5"/>
      <c r="X1263" s="5"/>
      <c r="Y1263" s="5"/>
      <c r="Z1263" s="5"/>
      <c r="AA1263" s="5"/>
      <c r="AB1263" s="5"/>
      <c r="AC1263" s="5"/>
      <c r="AD1263" s="5"/>
      <c r="AE1263" s="5"/>
      <c r="AF1263" s="5"/>
      <c r="AG1263" s="5"/>
      <c r="AH1263" s="5"/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s="2" customFormat="1">
      <c r="A1264" s="1"/>
      <c r="C1264" s="3"/>
      <c r="R1264" s="4"/>
      <c r="S1264" s="4"/>
      <c r="T1264" s="5"/>
      <c r="U1264" s="5"/>
      <c r="V1264" s="5"/>
      <c r="W1264" s="5"/>
      <c r="X1264" s="5"/>
      <c r="Y1264" s="5"/>
      <c r="Z1264" s="5"/>
      <c r="AA1264" s="5"/>
      <c r="AB1264" s="5"/>
      <c r="AC1264" s="5"/>
      <c r="AD1264" s="5"/>
      <c r="AE1264" s="5"/>
      <c r="AF1264" s="5"/>
      <c r="AG1264" s="5"/>
      <c r="AH1264" s="5"/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s="2" customFormat="1">
      <c r="A1265" s="1"/>
      <c r="C1265" s="3"/>
      <c r="R1265" s="4"/>
      <c r="S1265" s="4"/>
      <c r="T1265" s="5"/>
      <c r="U1265" s="5"/>
      <c r="V1265" s="5"/>
      <c r="W1265" s="5"/>
      <c r="X1265" s="5"/>
      <c r="Y1265" s="5"/>
      <c r="Z1265" s="5"/>
      <c r="AA1265" s="5"/>
      <c r="AB1265" s="5"/>
      <c r="AC1265" s="5"/>
      <c r="AD1265" s="5"/>
      <c r="AE1265" s="5"/>
      <c r="AF1265" s="5"/>
      <c r="AG1265" s="5"/>
      <c r="AH1265" s="5"/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s="2" customFormat="1">
      <c r="A1266" s="1"/>
      <c r="C1266" s="3"/>
      <c r="R1266" s="4"/>
      <c r="S1266" s="4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s="2" customFormat="1">
      <c r="A1267" s="1"/>
      <c r="C1267" s="3"/>
      <c r="R1267" s="4"/>
      <c r="S1267" s="4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s="2" customFormat="1">
      <c r="A1268" s="1"/>
      <c r="C1268" s="3"/>
      <c r="R1268" s="4"/>
      <c r="S1268" s="4"/>
      <c r="T1268" s="5"/>
      <c r="U1268" s="5"/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s="2" customFormat="1">
      <c r="A1269" s="1"/>
      <c r="C1269" s="3"/>
      <c r="R1269" s="4"/>
      <c r="S1269" s="4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s="2" customFormat="1">
      <c r="A1270" s="1"/>
      <c r="C1270" s="3"/>
      <c r="R1270" s="4"/>
      <c r="S1270" s="4"/>
      <c r="T1270" s="5"/>
      <c r="U1270" s="5"/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s="2" customFormat="1">
      <c r="A1271" s="1"/>
      <c r="C1271" s="3"/>
      <c r="R1271" s="4"/>
      <c r="S1271" s="4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s="2" customFormat="1">
      <c r="A1272" s="1"/>
      <c r="C1272" s="3"/>
      <c r="R1272" s="4"/>
      <c r="S1272" s="4"/>
      <c r="T1272" s="5"/>
      <c r="U1272" s="5"/>
      <c r="V1272" s="5"/>
      <c r="W1272" s="5"/>
      <c r="X1272" s="5"/>
      <c r="Y1272" s="5"/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s="2" customFormat="1">
      <c r="A1273" s="1"/>
      <c r="C1273" s="3"/>
      <c r="R1273" s="4"/>
      <c r="S1273" s="4"/>
      <c r="T1273" s="5"/>
      <c r="U1273" s="5"/>
      <c r="V1273" s="5"/>
      <c r="W1273" s="5"/>
      <c r="X1273" s="5"/>
      <c r="Y1273" s="5"/>
      <c r="Z1273" s="5"/>
      <c r="AA1273" s="5"/>
      <c r="AB1273" s="5"/>
      <c r="AC1273" s="5"/>
      <c r="AD1273" s="5"/>
      <c r="AE1273" s="5"/>
      <c r="AF1273" s="5"/>
      <c r="AG1273" s="5"/>
      <c r="AH1273" s="5"/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s="2" customFormat="1">
      <c r="A1274" s="1"/>
      <c r="C1274" s="3"/>
      <c r="R1274" s="4"/>
      <c r="S1274" s="4"/>
      <c r="T1274" s="5"/>
      <c r="U1274" s="5"/>
      <c r="V1274" s="5"/>
      <c r="W1274" s="5"/>
      <c r="X1274" s="5"/>
      <c r="Y1274" s="5"/>
      <c r="Z1274" s="5"/>
      <c r="AA1274" s="5"/>
      <c r="AB1274" s="5"/>
      <c r="AC1274" s="5"/>
      <c r="AD1274" s="5"/>
      <c r="AE1274" s="5"/>
      <c r="AF1274" s="5"/>
      <c r="AG1274" s="5"/>
      <c r="AH1274" s="5"/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s="2" customFormat="1">
      <c r="A1275" s="1"/>
      <c r="C1275" s="3"/>
      <c r="R1275" s="4"/>
      <c r="S1275" s="4"/>
      <c r="T1275" s="5"/>
      <c r="U1275" s="5"/>
      <c r="V1275" s="5"/>
      <c r="W1275" s="5"/>
      <c r="X1275" s="5"/>
      <c r="Y1275" s="5"/>
      <c r="Z1275" s="5"/>
      <c r="AA1275" s="5"/>
      <c r="AB1275" s="5"/>
      <c r="AC1275" s="5"/>
      <c r="AD1275" s="5"/>
      <c r="AE1275" s="5"/>
      <c r="AF1275" s="5"/>
      <c r="AG1275" s="5"/>
      <c r="AH1275" s="5"/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s="2" customFormat="1">
      <c r="A1276" s="1"/>
      <c r="C1276" s="3"/>
      <c r="R1276" s="4"/>
      <c r="S1276" s="4"/>
      <c r="T1276" s="5"/>
      <c r="U1276" s="5"/>
      <c r="V1276" s="5"/>
      <c r="W1276" s="5"/>
      <c r="X1276" s="5"/>
      <c r="Y1276" s="5"/>
      <c r="Z1276" s="5"/>
      <c r="AA1276" s="5"/>
      <c r="AB1276" s="5"/>
      <c r="AC1276" s="5"/>
      <c r="AD1276" s="5"/>
      <c r="AE1276" s="5"/>
      <c r="AF1276" s="5"/>
      <c r="AG1276" s="5"/>
      <c r="AH1276" s="5"/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s="2" customFormat="1">
      <c r="A1277" s="1"/>
      <c r="C1277" s="3"/>
      <c r="R1277" s="4"/>
      <c r="S1277" s="4"/>
      <c r="T1277" s="5"/>
      <c r="U1277" s="5"/>
      <c r="V1277" s="5"/>
      <c r="W1277" s="5"/>
      <c r="X1277" s="5"/>
      <c r="Y1277" s="5"/>
      <c r="Z1277" s="5"/>
      <c r="AA1277" s="5"/>
      <c r="AB1277" s="5"/>
      <c r="AC1277" s="5"/>
      <c r="AD1277" s="5"/>
      <c r="AE1277" s="5"/>
      <c r="AF1277" s="5"/>
      <c r="AG1277" s="5"/>
      <c r="AH1277" s="5"/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s="2" customFormat="1">
      <c r="A1278" s="1"/>
      <c r="C1278" s="3"/>
      <c r="R1278" s="4"/>
      <c r="S1278" s="4"/>
      <c r="T1278" s="5"/>
      <c r="U1278" s="5"/>
      <c r="V1278" s="5"/>
      <c r="W1278" s="5"/>
      <c r="X1278" s="5"/>
      <c r="Y1278" s="5"/>
      <c r="Z1278" s="5"/>
      <c r="AA1278" s="5"/>
      <c r="AB1278" s="5"/>
      <c r="AC1278" s="5"/>
      <c r="AD1278" s="5"/>
      <c r="AE1278" s="5"/>
      <c r="AF1278" s="5"/>
      <c r="AG1278" s="5"/>
      <c r="AH1278" s="5"/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s="2" customFormat="1">
      <c r="A1279" s="1"/>
      <c r="C1279" s="3"/>
      <c r="R1279" s="4"/>
      <c r="S1279" s="4"/>
      <c r="T1279" s="5"/>
      <c r="U1279" s="5"/>
      <c r="V1279" s="5"/>
      <c r="W1279" s="5"/>
      <c r="X1279" s="5"/>
      <c r="Y1279" s="5"/>
      <c r="Z1279" s="5"/>
      <c r="AA1279" s="5"/>
      <c r="AB1279" s="5"/>
      <c r="AC1279" s="5"/>
      <c r="AD1279" s="5"/>
      <c r="AE1279" s="5"/>
      <c r="AF1279" s="5"/>
      <c r="AG1279" s="5"/>
      <c r="AH1279" s="5"/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s="2" customFormat="1">
      <c r="A1280" s="1"/>
      <c r="C1280" s="3"/>
      <c r="R1280" s="4"/>
      <c r="S1280" s="4"/>
      <c r="T1280" s="5"/>
      <c r="U1280" s="5"/>
      <c r="V1280" s="5"/>
      <c r="W1280" s="5"/>
      <c r="X1280" s="5"/>
      <c r="Y1280" s="5"/>
      <c r="Z1280" s="5"/>
      <c r="AA1280" s="5"/>
      <c r="AB1280" s="5"/>
      <c r="AC1280" s="5"/>
      <c r="AD1280" s="5"/>
      <c r="AE1280" s="5"/>
      <c r="AF1280" s="5"/>
      <c r="AG1280" s="5"/>
      <c r="AH1280" s="5"/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s="2" customFormat="1">
      <c r="A1281" s="1"/>
      <c r="C1281" s="3"/>
      <c r="R1281" s="4"/>
      <c r="S1281" s="4"/>
      <c r="T1281" s="5"/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s="2" customFormat="1">
      <c r="A1282" s="1"/>
      <c r="C1282" s="3"/>
      <c r="R1282" s="4"/>
      <c r="S1282" s="4"/>
      <c r="T1282" s="5"/>
      <c r="U1282" s="5"/>
      <c r="V1282" s="5"/>
      <c r="W1282" s="5"/>
      <c r="X1282" s="5"/>
      <c r="Y1282" s="5"/>
      <c r="Z1282" s="5"/>
      <c r="AA1282" s="5"/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s="2" customFormat="1">
      <c r="A1283" s="1"/>
      <c r="C1283" s="3"/>
      <c r="R1283" s="4"/>
      <c r="S1283" s="4"/>
      <c r="T1283" s="5"/>
      <c r="U1283" s="5"/>
      <c r="V1283" s="5"/>
      <c r="W1283" s="5"/>
      <c r="X1283" s="5"/>
      <c r="Y1283" s="5"/>
      <c r="Z1283" s="5"/>
      <c r="AA1283" s="5"/>
      <c r="AB1283" s="5"/>
      <c r="AC1283" s="5"/>
      <c r="AD1283" s="5"/>
      <c r="AE1283" s="5"/>
      <c r="AF1283" s="5"/>
      <c r="AG1283" s="5"/>
      <c r="AH1283" s="5"/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s="2" customFormat="1">
      <c r="A1284" s="1"/>
      <c r="C1284" s="3"/>
      <c r="R1284" s="4"/>
      <c r="S1284" s="4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s="2" customFormat="1">
      <c r="A1285" s="1"/>
      <c r="C1285" s="3"/>
      <c r="R1285" s="4"/>
      <c r="S1285" s="4"/>
      <c r="T1285" s="5"/>
      <c r="U1285" s="5"/>
      <c r="V1285" s="5"/>
      <c r="W1285" s="5"/>
      <c r="X1285" s="5"/>
      <c r="Y1285" s="5"/>
      <c r="Z1285" s="5"/>
      <c r="AA1285" s="5"/>
      <c r="AB1285" s="5"/>
      <c r="AC1285" s="5"/>
      <c r="AD1285" s="5"/>
      <c r="AE1285" s="5"/>
      <c r="AF1285" s="5"/>
      <c r="AG1285" s="5"/>
      <c r="AH1285" s="5"/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s="2" customFormat="1">
      <c r="A1286" s="1"/>
      <c r="C1286" s="3"/>
      <c r="R1286" s="4"/>
      <c r="S1286" s="4"/>
      <c r="T1286" s="5"/>
      <c r="U1286" s="5"/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  <c r="AF1286" s="5"/>
      <c r="AG1286" s="5"/>
      <c r="AH1286" s="5"/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s="2" customFormat="1">
      <c r="A1287" s="1"/>
      <c r="C1287" s="3"/>
      <c r="R1287" s="4"/>
      <c r="S1287" s="4"/>
      <c r="T1287" s="5"/>
      <c r="U1287" s="5"/>
      <c r="V1287" s="5"/>
      <c r="W1287" s="5"/>
      <c r="X1287" s="5"/>
      <c r="Y1287" s="5"/>
      <c r="Z1287" s="5"/>
      <c r="AA1287" s="5"/>
      <c r="AB1287" s="5"/>
      <c r="AC1287" s="5"/>
      <c r="AD1287" s="5"/>
      <c r="AE1287" s="5"/>
      <c r="AF1287" s="5"/>
      <c r="AG1287" s="5"/>
      <c r="AH1287" s="5"/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s="2" customFormat="1">
      <c r="A1288" s="1"/>
      <c r="C1288" s="3"/>
      <c r="R1288" s="4"/>
      <c r="S1288" s="4"/>
      <c r="T1288" s="5"/>
      <c r="U1288" s="5"/>
      <c r="V1288" s="5"/>
      <c r="W1288" s="5"/>
      <c r="X1288" s="5"/>
      <c r="Y1288" s="5"/>
      <c r="Z1288" s="5"/>
      <c r="AA1288" s="5"/>
      <c r="AB1288" s="5"/>
      <c r="AC1288" s="5"/>
      <c r="AD1288" s="5"/>
      <c r="AE1288" s="5"/>
      <c r="AF1288" s="5"/>
      <c r="AG1288" s="5"/>
      <c r="AH1288" s="5"/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s="2" customFormat="1">
      <c r="A1289" s="1"/>
      <c r="C1289" s="3"/>
      <c r="R1289" s="4"/>
      <c r="S1289" s="4"/>
      <c r="T1289" s="5"/>
      <c r="U1289" s="5"/>
      <c r="V1289" s="5"/>
      <c r="W1289" s="5"/>
      <c r="X1289" s="5"/>
      <c r="Y1289" s="5"/>
      <c r="Z1289" s="5"/>
      <c r="AA1289" s="5"/>
      <c r="AB1289" s="5"/>
      <c r="AC1289" s="5"/>
      <c r="AD1289" s="5"/>
      <c r="AE1289" s="5"/>
      <c r="AF1289" s="5"/>
      <c r="AG1289" s="5"/>
      <c r="AH1289" s="5"/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s="2" customFormat="1">
      <c r="A1290" s="1"/>
      <c r="C1290" s="3"/>
      <c r="R1290" s="4"/>
      <c r="S1290" s="4"/>
      <c r="T1290" s="5"/>
      <c r="U1290" s="5"/>
      <c r="V1290" s="5"/>
      <c r="W1290" s="5"/>
      <c r="X1290" s="5"/>
      <c r="Y1290" s="5"/>
      <c r="Z1290" s="5"/>
      <c r="AA1290" s="5"/>
      <c r="AB1290" s="5"/>
      <c r="AC1290" s="5"/>
      <c r="AD1290" s="5"/>
      <c r="AE1290" s="5"/>
      <c r="AF1290" s="5"/>
      <c r="AG1290" s="5"/>
      <c r="AH1290" s="5"/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s="2" customFormat="1">
      <c r="A1291" s="1"/>
      <c r="C1291" s="3"/>
      <c r="R1291" s="4"/>
      <c r="S1291" s="4"/>
      <c r="T1291" s="5"/>
      <c r="U1291" s="5"/>
      <c r="V1291" s="5"/>
      <c r="W1291" s="5"/>
      <c r="X1291" s="5"/>
      <c r="Y1291" s="5"/>
      <c r="Z1291" s="5"/>
      <c r="AA1291" s="5"/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s="2" customFormat="1">
      <c r="A1292" s="1"/>
      <c r="C1292" s="3"/>
      <c r="R1292" s="4"/>
      <c r="S1292" s="4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s="2" customFormat="1">
      <c r="A1293" s="1"/>
      <c r="C1293" s="3"/>
      <c r="R1293" s="4"/>
      <c r="S1293" s="4"/>
      <c r="T1293" s="5"/>
      <c r="U1293" s="5"/>
      <c r="V1293" s="5"/>
      <c r="W1293" s="5"/>
      <c r="X1293" s="5"/>
      <c r="Y1293" s="5"/>
      <c r="Z1293" s="5"/>
      <c r="AA1293" s="5"/>
      <c r="AB1293" s="5"/>
      <c r="AC1293" s="5"/>
      <c r="AD1293" s="5"/>
      <c r="AE1293" s="5"/>
      <c r="AF1293" s="5"/>
      <c r="AG1293" s="5"/>
      <c r="AH1293" s="5"/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s="2" customFormat="1">
      <c r="A1294" s="1"/>
      <c r="C1294" s="3"/>
      <c r="R1294" s="4"/>
      <c r="S1294" s="4"/>
      <c r="T1294" s="5"/>
      <c r="U1294" s="5"/>
      <c r="V1294" s="5"/>
      <c r="W1294" s="5"/>
      <c r="X1294" s="5"/>
      <c r="Y1294" s="5"/>
      <c r="Z1294" s="5"/>
      <c r="AA1294" s="5"/>
      <c r="AB1294" s="5"/>
      <c r="AC1294" s="5"/>
      <c r="AD1294" s="5"/>
      <c r="AE1294" s="5"/>
      <c r="AF1294" s="5"/>
      <c r="AG1294" s="5"/>
      <c r="AH1294" s="5"/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s="2" customFormat="1">
      <c r="A1295" s="1"/>
      <c r="C1295" s="3"/>
      <c r="R1295" s="4"/>
      <c r="S1295" s="4"/>
      <c r="T1295" s="5"/>
      <c r="U1295" s="5"/>
      <c r="V1295" s="5"/>
      <c r="W1295" s="5"/>
      <c r="X1295" s="5"/>
      <c r="Y1295" s="5"/>
      <c r="Z1295" s="5"/>
      <c r="AA1295" s="5"/>
      <c r="AB1295" s="5"/>
      <c r="AC1295" s="5"/>
      <c r="AD1295" s="5"/>
      <c r="AE1295" s="5"/>
      <c r="AF1295" s="5"/>
      <c r="AG1295" s="5"/>
      <c r="AH1295" s="5"/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s="2" customFormat="1">
      <c r="A1296" s="1"/>
      <c r="C1296" s="3"/>
      <c r="R1296" s="4"/>
      <c r="S1296" s="4"/>
      <c r="T1296" s="5"/>
      <c r="U1296" s="5"/>
      <c r="V1296" s="5"/>
      <c r="W1296" s="5"/>
      <c r="X1296" s="5"/>
      <c r="Y1296" s="5"/>
      <c r="Z1296" s="5"/>
      <c r="AA1296" s="5"/>
      <c r="AB1296" s="5"/>
      <c r="AC1296" s="5"/>
      <c r="AD1296" s="5"/>
      <c r="AE1296" s="5"/>
      <c r="AF1296" s="5"/>
      <c r="AG1296" s="5"/>
      <c r="AH1296" s="5"/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s="2" customFormat="1">
      <c r="A1297" s="1"/>
      <c r="C1297" s="3"/>
      <c r="R1297" s="4"/>
      <c r="S1297" s="4"/>
      <c r="T1297" s="5"/>
      <c r="U1297" s="5"/>
      <c r="V1297" s="5"/>
      <c r="W1297" s="5"/>
      <c r="X1297" s="5"/>
      <c r="Y1297" s="5"/>
      <c r="Z1297" s="5"/>
      <c r="AA1297" s="5"/>
      <c r="AB1297" s="5"/>
      <c r="AC1297" s="5"/>
      <c r="AD1297" s="5"/>
      <c r="AE1297" s="5"/>
      <c r="AF1297" s="5"/>
      <c r="AG1297" s="5"/>
      <c r="AH1297" s="5"/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s="2" customFormat="1">
      <c r="A1298" s="1"/>
      <c r="C1298" s="3"/>
      <c r="R1298" s="4"/>
      <c r="S1298" s="4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  <c r="AF1298" s="5"/>
      <c r="AG1298" s="5"/>
      <c r="AH1298" s="5"/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s="2" customFormat="1">
      <c r="A1299" s="1"/>
      <c r="C1299" s="3"/>
      <c r="R1299" s="4"/>
      <c r="S1299" s="4"/>
      <c r="T1299" s="5"/>
      <c r="U1299" s="5"/>
      <c r="V1299" s="5"/>
      <c r="W1299" s="5"/>
      <c r="X1299" s="5"/>
      <c r="Y1299" s="5"/>
      <c r="Z1299" s="5"/>
      <c r="AA1299" s="5"/>
      <c r="AB1299" s="5"/>
      <c r="AC1299" s="5"/>
      <c r="AD1299" s="5"/>
      <c r="AE1299" s="5"/>
      <c r="AF1299" s="5"/>
      <c r="AG1299" s="5"/>
      <c r="AH1299" s="5"/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s="2" customFormat="1">
      <c r="A1300" s="1"/>
      <c r="C1300" s="3"/>
      <c r="R1300" s="4"/>
      <c r="S1300" s="4"/>
      <c r="T1300" s="5"/>
      <c r="U1300" s="5"/>
      <c r="V1300" s="5"/>
      <c r="W1300" s="5"/>
      <c r="X1300" s="5"/>
      <c r="Y1300" s="5"/>
      <c r="Z1300" s="5"/>
      <c r="AA1300" s="5"/>
      <c r="AB1300" s="5"/>
      <c r="AC1300" s="5"/>
      <c r="AD1300" s="5"/>
      <c r="AE1300" s="5"/>
      <c r="AF1300" s="5"/>
      <c r="AG1300" s="5"/>
      <c r="AH1300" s="5"/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s="2" customFormat="1">
      <c r="A1301" s="1"/>
      <c r="C1301" s="3"/>
      <c r="R1301" s="4"/>
      <c r="S1301" s="4"/>
      <c r="T1301" s="5"/>
      <c r="U1301" s="5"/>
      <c r="V1301" s="5"/>
      <c r="W1301" s="5"/>
      <c r="X1301" s="5"/>
      <c r="Y1301" s="5"/>
      <c r="Z1301" s="5"/>
      <c r="AA1301" s="5"/>
      <c r="AB1301" s="5"/>
      <c r="AC1301" s="5"/>
      <c r="AD1301" s="5"/>
      <c r="AE1301" s="5"/>
      <c r="AF1301" s="5"/>
      <c r="AG1301" s="5"/>
      <c r="AH1301" s="5"/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s="2" customFormat="1">
      <c r="A1302" s="1"/>
      <c r="C1302" s="3"/>
      <c r="R1302" s="4"/>
      <c r="S1302" s="4"/>
      <c r="T1302" s="5"/>
      <c r="U1302" s="5"/>
      <c r="V1302" s="5"/>
      <c r="W1302" s="5"/>
      <c r="X1302" s="5"/>
      <c r="Y1302" s="5"/>
      <c r="Z1302" s="5"/>
      <c r="AA1302" s="5"/>
      <c r="AB1302" s="5"/>
      <c r="AC1302" s="5"/>
      <c r="AD1302" s="5"/>
      <c r="AE1302" s="5"/>
      <c r="AF1302" s="5"/>
      <c r="AG1302" s="5"/>
      <c r="AH1302" s="5"/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s="2" customFormat="1">
      <c r="A1303" s="1"/>
      <c r="C1303" s="3"/>
      <c r="R1303" s="4"/>
      <c r="S1303" s="4"/>
      <c r="T1303" s="5"/>
      <c r="U1303" s="5"/>
      <c r="V1303" s="5"/>
      <c r="W1303" s="5"/>
      <c r="X1303" s="5"/>
      <c r="Y1303" s="5"/>
      <c r="Z1303" s="5"/>
      <c r="AA1303" s="5"/>
      <c r="AB1303" s="5"/>
      <c r="AC1303" s="5"/>
      <c r="AD1303" s="5"/>
      <c r="AE1303" s="5"/>
      <c r="AF1303" s="5"/>
      <c r="AG1303" s="5"/>
      <c r="AH1303" s="5"/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s="2" customFormat="1">
      <c r="A1304" s="1"/>
      <c r="C1304" s="3"/>
      <c r="R1304" s="4"/>
      <c r="S1304" s="4"/>
      <c r="T1304" s="5"/>
      <c r="U1304" s="5"/>
      <c r="V1304" s="5"/>
      <c r="W1304" s="5"/>
      <c r="X1304" s="5"/>
      <c r="Y1304" s="5"/>
      <c r="Z1304" s="5"/>
      <c r="AA1304" s="5"/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s="2" customFormat="1">
      <c r="A1305" s="1"/>
      <c r="C1305" s="3"/>
      <c r="R1305" s="4"/>
      <c r="S1305" s="4"/>
      <c r="T1305" s="5"/>
      <c r="U1305" s="5"/>
      <c r="V1305" s="5"/>
      <c r="W1305" s="5"/>
      <c r="X1305" s="5"/>
      <c r="Y1305" s="5"/>
      <c r="Z1305" s="5"/>
      <c r="AA1305" s="5"/>
      <c r="AB1305" s="5"/>
      <c r="AC1305" s="5"/>
      <c r="AD1305" s="5"/>
      <c r="AE1305" s="5"/>
      <c r="AF1305" s="5"/>
      <c r="AG1305" s="5"/>
      <c r="AH1305" s="5"/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s="2" customFormat="1">
      <c r="A1306" s="1"/>
      <c r="C1306" s="3"/>
      <c r="R1306" s="4"/>
      <c r="S1306" s="4"/>
      <c r="T1306" s="5"/>
      <c r="U1306" s="5"/>
      <c r="V1306" s="5"/>
      <c r="W1306" s="5"/>
      <c r="X1306" s="5"/>
      <c r="Y1306" s="5"/>
      <c r="Z1306" s="5"/>
      <c r="AA1306" s="5"/>
      <c r="AB1306" s="5"/>
      <c r="AC1306" s="5"/>
      <c r="AD1306" s="5"/>
      <c r="AE1306" s="5"/>
      <c r="AF1306" s="5"/>
      <c r="AG1306" s="5"/>
      <c r="AH1306" s="5"/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s="2" customFormat="1">
      <c r="A1307" s="1"/>
      <c r="C1307" s="3"/>
      <c r="R1307" s="4"/>
      <c r="S1307" s="4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s="2" customFormat="1">
      <c r="A1308" s="1"/>
      <c r="C1308" s="3"/>
      <c r="R1308" s="4"/>
      <c r="S1308" s="4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s="2" customFormat="1">
      <c r="A1309" s="1"/>
      <c r="C1309" s="3"/>
      <c r="R1309" s="4"/>
      <c r="S1309" s="4"/>
      <c r="T1309" s="5"/>
      <c r="U1309" s="5"/>
      <c r="V1309" s="5"/>
      <c r="W1309" s="5"/>
      <c r="X1309" s="5"/>
      <c r="Y1309" s="5"/>
      <c r="Z1309" s="5"/>
      <c r="AA1309" s="5"/>
      <c r="AB1309" s="5"/>
      <c r="AC1309" s="5"/>
      <c r="AD1309" s="5"/>
      <c r="AE1309" s="5"/>
      <c r="AF1309" s="5"/>
      <c r="AG1309" s="5"/>
      <c r="AH1309" s="5"/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s="2" customFormat="1">
      <c r="A1310" s="1"/>
      <c r="C1310" s="3"/>
      <c r="R1310" s="4"/>
      <c r="S1310" s="4"/>
      <c r="T1310" s="5"/>
      <c r="U1310" s="5"/>
      <c r="V1310" s="5"/>
      <c r="W1310" s="5"/>
      <c r="X1310" s="5"/>
      <c r="Y1310" s="5"/>
      <c r="Z1310" s="5"/>
      <c r="AA1310" s="5"/>
      <c r="AB1310" s="5"/>
      <c r="AC1310" s="5"/>
      <c r="AD1310" s="5"/>
      <c r="AE1310" s="5"/>
      <c r="AF1310" s="5"/>
      <c r="AG1310" s="5"/>
      <c r="AH1310" s="5"/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s="2" customFormat="1">
      <c r="A1311" s="1"/>
      <c r="C1311" s="3"/>
      <c r="R1311" s="4"/>
      <c r="S1311" s="4"/>
      <c r="T1311" s="5"/>
      <c r="U1311" s="5"/>
      <c r="V1311" s="5"/>
      <c r="W1311" s="5"/>
      <c r="X1311" s="5"/>
      <c r="Y1311" s="5"/>
      <c r="Z1311" s="5"/>
      <c r="AA1311" s="5"/>
      <c r="AB1311" s="5"/>
      <c r="AC1311" s="5"/>
      <c r="AD1311" s="5"/>
      <c r="AE1311" s="5"/>
      <c r="AF1311" s="5"/>
      <c r="AG1311" s="5"/>
      <c r="AH1311" s="5"/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s="2" customFormat="1">
      <c r="A1312" s="1"/>
      <c r="C1312" s="3"/>
      <c r="R1312" s="4"/>
      <c r="S1312" s="4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s="2" customFormat="1">
      <c r="A1313" s="1"/>
      <c r="C1313" s="3"/>
      <c r="R1313" s="4"/>
      <c r="S1313" s="4"/>
      <c r="T1313" s="5"/>
      <c r="U1313" s="5"/>
      <c r="V1313" s="5"/>
      <c r="W1313" s="5"/>
      <c r="X1313" s="5"/>
      <c r="Y1313" s="5"/>
      <c r="Z1313" s="5"/>
      <c r="AA1313" s="5"/>
      <c r="AB1313" s="5"/>
      <c r="AC1313" s="5"/>
      <c r="AD1313" s="5"/>
      <c r="AE1313" s="5"/>
      <c r="AF1313" s="5"/>
      <c r="AG1313" s="5"/>
      <c r="AH1313" s="5"/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s="2" customFormat="1">
      <c r="A1314" s="1"/>
      <c r="C1314" s="3"/>
      <c r="R1314" s="4"/>
      <c r="S1314" s="4"/>
      <c r="T1314" s="5"/>
      <c r="U1314" s="5"/>
      <c r="V1314" s="5"/>
      <c r="W1314" s="5"/>
      <c r="X1314" s="5"/>
      <c r="Y1314" s="5"/>
      <c r="Z1314" s="5"/>
      <c r="AA1314" s="5"/>
      <c r="AB1314" s="5"/>
      <c r="AC1314" s="5"/>
      <c r="AD1314" s="5"/>
      <c r="AE1314" s="5"/>
      <c r="AF1314" s="5"/>
      <c r="AG1314" s="5"/>
      <c r="AH1314" s="5"/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s="2" customFormat="1">
      <c r="A1315" s="1"/>
      <c r="C1315" s="3"/>
      <c r="R1315" s="4"/>
      <c r="S1315" s="4"/>
      <c r="T1315" s="5"/>
      <c r="U1315" s="5"/>
      <c r="V1315" s="5"/>
      <c r="W1315" s="5"/>
      <c r="X1315" s="5"/>
      <c r="Y1315" s="5"/>
      <c r="Z1315" s="5"/>
      <c r="AA1315" s="5"/>
      <c r="AB1315" s="5"/>
      <c r="AC1315" s="5"/>
      <c r="AD1315" s="5"/>
      <c r="AE1315" s="5"/>
      <c r="AF1315" s="5"/>
      <c r="AG1315" s="5"/>
      <c r="AH1315" s="5"/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s="2" customFormat="1">
      <c r="A1316" s="1"/>
      <c r="C1316" s="3"/>
      <c r="R1316" s="4"/>
      <c r="S1316" s="4"/>
      <c r="T1316" s="5"/>
      <c r="U1316" s="5"/>
      <c r="V1316" s="5"/>
      <c r="W1316" s="5"/>
      <c r="X1316" s="5"/>
      <c r="Y1316" s="5"/>
      <c r="Z1316" s="5"/>
      <c r="AA1316" s="5"/>
      <c r="AB1316" s="5"/>
      <c r="AC1316" s="5"/>
      <c r="AD1316" s="5"/>
      <c r="AE1316" s="5"/>
      <c r="AF1316" s="5"/>
      <c r="AG1316" s="5"/>
      <c r="AH1316" s="5"/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s="2" customFormat="1">
      <c r="A1317" s="1"/>
      <c r="C1317" s="3"/>
      <c r="R1317" s="4"/>
      <c r="S1317" s="4"/>
      <c r="T1317" s="5"/>
      <c r="U1317" s="5"/>
      <c r="V1317" s="5"/>
      <c r="W1317" s="5"/>
      <c r="X1317" s="5"/>
      <c r="Y1317" s="5"/>
      <c r="Z1317" s="5"/>
      <c r="AA1317" s="5"/>
      <c r="AB1317" s="5"/>
      <c r="AC1317" s="5"/>
      <c r="AD1317" s="5"/>
      <c r="AE1317" s="5"/>
      <c r="AF1317" s="5"/>
      <c r="AG1317" s="5"/>
      <c r="AH1317" s="5"/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s="2" customFormat="1">
      <c r="A1318" s="1"/>
      <c r="C1318" s="3"/>
      <c r="R1318" s="4"/>
      <c r="S1318" s="4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s="2" customFormat="1">
      <c r="A1319" s="1"/>
      <c r="C1319" s="3"/>
      <c r="R1319" s="4"/>
      <c r="S1319" s="4"/>
      <c r="T1319" s="5"/>
      <c r="U1319" s="5"/>
      <c r="V1319" s="5"/>
      <c r="W1319" s="5"/>
      <c r="X1319" s="5"/>
      <c r="Y1319" s="5"/>
      <c r="Z1319" s="5"/>
      <c r="AA1319" s="5"/>
      <c r="AB1319" s="5"/>
      <c r="AC1319" s="5"/>
      <c r="AD1319" s="5"/>
      <c r="AE1319" s="5"/>
      <c r="AF1319" s="5"/>
      <c r="AG1319" s="5"/>
      <c r="AH1319" s="5"/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s="2" customFormat="1">
      <c r="A1320" s="1"/>
      <c r="C1320" s="3"/>
      <c r="R1320" s="4"/>
      <c r="S1320" s="4"/>
      <c r="T1320" s="5"/>
      <c r="U1320" s="5"/>
      <c r="V1320" s="5"/>
      <c r="W1320" s="5"/>
      <c r="X1320" s="5"/>
      <c r="Y1320" s="5"/>
      <c r="Z1320" s="5"/>
      <c r="AA1320" s="5"/>
      <c r="AB1320" s="5"/>
      <c r="AC1320" s="5"/>
      <c r="AD1320" s="5"/>
      <c r="AE1320" s="5"/>
      <c r="AF1320" s="5"/>
      <c r="AG1320" s="5"/>
      <c r="AH1320" s="5"/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s="2" customFormat="1">
      <c r="A1321" s="1"/>
      <c r="C1321" s="3"/>
      <c r="R1321" s="4"/>
      <c r="S1321" s="4"/>
      <c r="T1321" s="5"/>
      <c r="U1321" s="5"/>
      <c r="V1321" s="5"/>
      <c r="W1321" s="5"/>
      <c r="X1321" s="5"/>
      <c r="Y1321" s="5"/>
      <c r="Z1321" s="5"/>
      <c r="AA1321" s="5"/>
      <c r="AB1321" s="5"/>
      <c r="AC1321" s="5"/>
      <c r="AD1321" s="5"/>
      <c r="AE1321" s="5"/>
      <c r="AF1321" s="5"/>
      <c r="AG1321" s="5"/>
      <c r="AH1321" s="5"/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s="2" customFormat="1">
      <c r="A1322" s="1"/>
      <c r="C1322" s="3"/>
      <c r="R1322" s="4"/>
      <c r="S1322" s="4"/>
      <c r="T1322" s="5"/>
      <c r="U1322" s="5"/>
      <c r="V1322" s="5"/>
      <c r="W1322" s="5"/>
      <c r="X1322" s="5"/>
      <c r="Y1322" s="5"/>
      <c r="Z1322" s="5"/>
      <c r="AA1322" s="5"/>
      <c r="AB1322" s="5"/>
      <c r="AC1322" s="5"/>
      <c r="AD1322" s="5"/>
      <c r="AE1322" s="5"/>
      <c r="AF1322" s="5"/>
      <c r="AG1322" s="5"/>
      <c r="AH1322" s="5"/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s="2" customFormat="1">
      <c r="A1323" s="1"/>
      <c r="C1323" s="3"/>
      <c r="R1323" s="4"/>
      <c r="S1323" s="4"/>
      <c r="T1323" s="5"/>
      <c r="U1323" s="5"/>
      <c r="V1323" s="5"/>
      <c r="W1323" s="5"/>
      <c r="X1323" s="5"/>
      <c r="Y1323" s="5"/>
      <c r="Z1323" s="5"/>
      <c r="AA1323" s="5"/>
      <c r="AB1323" s="5"/>
      <c r="AC1323" s="5"/>
      <c r="AD1323" s="5"/>
      <c r="AE1323" s="5"/>
      <c r="AF1323" s="5"/>
      <c r="AG1323" s="5"/>
      <c r="AH1323" s="5"/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s="2" customFormat="1">
      <c r="A1324" s="1"/>
      <c r="C1324" s="3"/>
      <c r="R1324" s="4"/>
      <c r="S1324" s="4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s="2" customFormat="1">
      <c r="A1325" s="1"/>
      <c r="C1325" s="3"/>
      <c r="R1325" s="4"/>
      <c r="S1325" s="4"/>
      <c r="T1325" s="5"/>
      <c r="U1325" s="5"/>
      <c r="V1325" s="5"/>
      <c r="W1325" s="5"/>
      <c r="X1325" s="5"/>
      <c r="Y1325" s="5"/>
      <c r="Z1325" s="5"/>
      <c r="AA1325" s="5"/>
      <c r="AB1325" s="5"/>
      <c r="AC1325" s="5"/>
      <c r="AD1325" s="5"/>
      <c r="AE1325" s="5"/>
      <c r="AF1325" s="5"/>
      <c r="AG1325" s="5"/>
      <c r="AH1325" s="5"/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s="2" customFormat="1">
      <c r="A1326" s="1"/>
      <c r="C1326" s="3"/>
      <c r="R1326" s="4"/>
      <c r="S1326" s="4"/>
      <c r="T1326" s="5"/>
      <c r="U1326" s="5"/>
      <c r="V1326" s="5"/>
      <c r="W1326" s="5"/>
      <c r="X1326" s="5"/>
      <c r="Y1326" s="5"/>
      <c r="Z1326" s="5"/>
      <c r="AA1326" s="5"/>
      <c r="AB1326" s="5"/>
      <c r="AC1326" s="5"/>
      <c r="AD1326" s="5"/>
      <c r="AE1326" s="5"/>
      <c r="AF1326" s="5"/>
      <c r="AG1326" s="5"/>
      <c r="AH1326" s="5"/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s="2" customFormat="1">
      <c r="A1327" s="1"/>
      <c r="C1327" s="3"/>
      <c r="R1327" s="4"/>
      <c r="S1327" s="4"/>
      <c r="T1327" s="5"/>
      <c r="U1327" s="5"/>
      <c r="V1327" s="5"/>
      <c r="W1327" s="5"/>
      <c r="X1327" s="5"/>
      <c r="Y1327" s="5"/>
      <c r="Z1327" s="5"/>
      <c r="AA1327" s="5"/>
      <c r="AB1327" s="5"/>
      <c r="AC1327" s="5"/>
      <c r="AD1327" s="5"/>
      <c r="AE1327" s="5"/>
      <c r="AF1327" s="5"/>
      <c r="AG1327" s="5"/>
      <c r="AH1327" s="5"/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s="2" customFormat="1">
      <c r="A1328" s="1"/>
      <c r="C1328" s="3"/>
      <c r="R1328" s="4"/>
      <c r="S1328" s="4"/>
      <c r="T1328" s="5"/>
      <c r="U1328" s="5"/>
      <c r="V1328" s="5"/>
      <c r="W1328" s="5"/>
      <c r="X1328" s="5"/>
      <c r="Y1328" s="5"/>
      <c r="Z1328" s="5"/>
      <c r="AA1328" s="5"/>
      <c r="AB1328" s="5"/>
      <c r="AC1328" s="5"/>
      <c r="AD1328" s="5"/>
      <c r="AE1328" s="5"/>
      <c r="AF1328" s="5"/>
      <c r="AG1328" s="5"/>
      <c r="AH1328" s="5"/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s="2" customFormat="1">
      <c r="A1329" s="1"/>
      <c r="C1329" s="3"/>
      <c r="R1329" s="4"/>
      <c r="S1329" s="4"/>
      <c r="T1329" s="5"/>
      <c r="U1329" s="5"/>
      <c r="V1329" s="5"/>
      <c r="W1329" s="5"/>
      <c r="X1329" s="5"/>
      <c r="Y1329" s="5"/>
      <c r="Z1329" s="5"/>
      <c r="AA1329" s="5"/>
      <c r="AB1329" s="5"/>
      <c r="AC1329" s="5"/>
      <c r="AD1329" s="5"/>
      <c r="AE1329" s="5"/>
      <c r="AF1329" s="5"/>
      <c r="AG1329" s="5"/>
      <c r="AH1329" s="5"/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s="2" customFormat="1">
      <c r="A1330" s="1"/>
      <c r="C1330" s="3"/>
      <c r="R1330" s="4"/>
      <c r="S1330" s="4"/>
      <c r="T1330" s="5"/>
      <c r="U1330" s="5"/>
      <c r="V1330" s="5"/>
      <c r="W1330" s="5"/>
      <c r="X1330" s="5"/>
      <c r="Y1330" s="5"/>
      <c r="Z1330" s="5"/>
      <c r="AA1330" s="5"/>
      <c r="AB1330" s="5"/>
      <c r="AC1330" s="5"/>
      <c r="AD1330" s="5"/>
      <c r="AE1330" s="5"/>
      <c r="AF1330" s="5"/>
      <c r="AG1330" s="5"/>
      <c r="AH1330" s="5"/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s="2" customFormat="1">
      <c r="A1331" s="1"/>
      <c r="C1331" s="3"/>
      <c r="R1331" s="4"/>
      <c r="S1331" s="4"/>
      <c r="T1331" s="5"/>
      <c r="U1331" s="5"/>
      <c r="V1331" s="5"/>
      <c r="W1331" s="5"/>
      <c r="X1331" s="5"/>
      <c r="Y1331" s="5"/>
      <c r="Z1331" s="5"/>
      <c r="AA1331" s="5"/>
      <c r="AB1331" s="5"/>
      <c r="AC1331" s="5"/>
      <c r="AD1331" s="5"/>
      <c r="AE1331" s="5"/>
      <c r="AF1331" s="5"/>
      <c r="AG1331" s="5"/>
      <c r="AH1331" s="5"/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s="2" customFormat="1">
      <c r="A1332" s="1"/>
      <c r="C1332" s="3"/>
      <c r="R1332" s="4"/>
      <c r="S1332" s="4"/>
      <c r="T1332" s="5"/>
      <c r="U1332" s="5"/>
      <c r="V1332" s="5"/>
      <c r="W1332" s="5"/>
      <c r="X1332" s="5"/>
      <c r="Y1332" s="5"/>
      <c r="Z1332" s="5"/>
      <c r="AA1332" s="5"/>
      <c r="AB1332" s="5"/>
      <c r="AC1332" s="5"/>
      <c r="AD1332" s="5"/>
      <c r="AE1332" s="5"/>
      <c r="AF1332" s="5"/>
      <c r="AG1332" s="5"/>
      <c r="AH1332" s="5"/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s="2" customFormat="1">
      <c r="A1333" s="1"/>
      <c r="C1333" s="3"/>
      <c r="R1333" s="4"/>
      <c r="S1333" s="4"/>
      <c r="T1333" s="5"/>
      <c r="U1333" s="5"/>
      <c r="V1333" s="5"/>
      <c r="W1333" s="5"/>
      <c r="X1333" s="5"/>
      <c r="Y1333" s="5"/>
      <c r="Z1333" s="5"/>
      <c r="AA1333" s="5"/>
      <c r="AB1333" s="5"/>
      <c r="AC1333" s="5"/>
      <c r="AD1333" s="5"/>
      <c r="AE1333" s="5"/>
      <c r="AF1333" s="5"/>
      <c r="AG1333" s="5"/>
      <c r="AH1333" s="5"/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s="2" customFormat="1">
      <c r="A1334" s="1"/>
      <c r="C1334" s="3"/>
      <c r="R1334" s="4"/>
      <c r="S1334" s="4"/>
      <c r="T1334" s="5"/>
      <c r="U1334" s="5"/>
      <c r="V1334" s="5"/>
      <c r="W1334" s="5"/>
      <c r="X1334" s="5"/>
      <c r="Y1334" s="5"/>
      <c r="Z1334" s="5"/>
      <c r="AA1334" s="5"/>
      <c r="AB1334" s="5"/>
      <c r="AC1334" s="5"/>
      <c r="AD1334" s="5"/>
      <c r="AE1334" s="5"/>
      <c r="AF1334" s="5"/>
      <c r="AG1334" s="5"/>
      <c r="AH1334" s="5"/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s="2" customFormat="1">
      <c r="A1335" s="1"/>
      <c r="C1335" s="3"/>
      <c r="R1335" s="4"/>
      <c r="S1335" s="4"/>
      <c r="T1335" s="5"/>
      <c r="U1335" s="5"/>
      <c r="V1335" s="5"/>
      <c r="W1335" s="5"/>
      <c r="X1335" s="5"/>
      <c r="Y1335" s="5"/>
      <c r="Z1335" s="5"/>
      <c r="AA1335" s="5"/>
      <c r="AB1335" s="5"/>
      <c r="AC1335" s="5"/>
      <c r="AD1335" s="5"/>
      <c r="AE1335" s="5"/>
      <c r="AF1335" s="5"/>
      <c r="AG1335" s="5"/>
      <c r="AH1335" s="5"/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s="2" customFormat="1">
      <c r="A1336" s="1"/>
      <c r="C1336" s="3"/>
      <c r="R1336" s="4"/>
      <c r="S1336" s="4"/>
      <c r="T1336" s="5"/>
      <c r="U1336" s="5"/>
      <c r="V1336" s="5"/>
      <c r="W1336" s="5"/>
      <c r="X1336" s="5"/>
      <c r="Y1336" s="5"/>
      <c r="Z1336" s="5"/>
      <c r="AA1336" s="5"/>
      <c r="AB1336" s="5"/>
      <c r="AC1336" s="5"/>
      <c r="AD1336" s="5"/>
      <c r="AE1336" s="5"/>
      <c r="AF1336" s="5"/>
      <c r="AG1336" s="5"/>
      <c r="AH1336" s="5"/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s="2" customFormat="1">
      <c r="A1337" s="1"/>
      <c r="C1337" s="3"/>
      <c r="R1337" s="4"/>
      <c r="S1337" s="4"/>
      <c r="T1337" s="5"/>
      <c r="U1337" s="5"/>
      <c r="V1337" s="5"/>
      <c r="W1337" s="5"/>
      <c r="X1337" s="5"/>
      <c r="Y1337" s="5"/>
      <c r="Z1337" s="5"/>
      <c r="AA1337" s="5"/>
      <c r="AB1337" s="5"/>
      <c r="AC1337" s="5"/>
      <c r="AD1337" s="5"/>
      <c r="AE1337" s="5"/>
      <c r="AF1337" s="5"/>
      <c r="AG1337" s="5"/>
      <c r="AH1337" s="5"/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s="2" customFormat="1">
      <c r="A1338" s="1"/>
      <c r="C1338" s="3"/>
      <c r="R1338" s="4"/>
      <c r="S1338" s="4"/>
      <c r="T1338" s="5"/>
      <c r="U1338" s="5"/>
      <c r="V1338" s="5"/>
      <c r="W1338" s="5"/>
      <c r="X1338" s="5"/>
      <c r="Y1338" s="5"/>
      <c r="Z1338" s="5"/>
      <c r="AA1338" s="5"/>
      <c r="AB1338" s="5"/>
      <c r="AC1338" s="5"/>
      <c r="AD1338" s="5"/>
      <c r="AE1338" s="5"/>
      <c r="AF1338" s="5"/>
      <c r="AG1338" s="5"/>
      <c r="AH1338" s="5"/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s="2" customFormat="1">
      <c r="A1339" s="1"/>
      <c r="C1339" s="3"/>
      <c r="R1339" s="4"/>
      <c r="S1339" s="4"/>
      <c r="T1339" s="5"/>
      <c r="U1339" s="5"/>
      <c r="V1339" s="5"/>
      <c r="W1339" s="5"/>
      <c r="X1339" s="5"/>
      <c r="Y1339" s="5"/>
      <c r="Z1339" s="5"/>
      <c r="AA1339" s="5"/>
      <c r="AB1339" s="5"/>
      <c r="AC1339" s="5"/>
      <c r="AD1339" s="5"/>
      <c r="AE1339" s="5"/>
      <c r="AF1339" s="5"/>
      <c r="AG1339" s="5"/>
      <c r="AH1339" s="5"/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s="2" customFormat="1">
      <c r="A1340" s="1"/>
      <c r="C1340" s="3"/>
      <c r="R1340" s="4"/>
      <c r="S1340" s="4"/>
      <c r="T1340" s="5"/>
      <c r="U1340" s="5"/>
      <c r="V1340" s="5"/>
      <c r="W1340" s="5"/>
      <c r="X1340" s="5"/>
      <c r="Y1340" s="5"/>
      <c r="Z1340" s="5"/>
      <c r="AA1340" s="5"/>
      <c r="AB1340" s="5"/>
      <c r="AC1340" s="5"/>
      <c r="AD1340" s="5"/>
      <c r="AE1340" s="5"/>
      <c r="AF1340" s="5"/>
      <c r="AG1340" s="5"/>
      <c r="AH1340" s="5"/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s="2" customFormat="1">
      <c r="A1341" s="1"/>
      <c r="C1341" s="3"/>
      <c r="R1341" s="4"/>
      <c r="S1341" s="4"/>
      <c r="T1341" s="5"/>
      <c r="U1341" s="5"/>
      <c r="V1341" s="5"/>
      <c r="W1341" s="5"/>
      <c r="X1341" s="5"/>
      <c r="Y1341" s="5"/>
      <c r="Z1341" s="5"/>
      <c r="AA1341" s="5"/>
      <c r="AB1341" s="5"/>
      <c r="AC1341" s="5"/>
      <c r="AD1341" s="5"/>
      <c r="AE1341" s="5"/>
      <c r="AF1341" s="5"/>
      <c r="AG1341" s="5"/>
      <c r="AH1341" s="5"/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s="2" customFormat="1">
      <c r="A1342" s="1"/>
      <c r="C1342" s="3"/>
      <c r="R1342" s="4"/>
      <c r="S1342" s="4"/>
      <c r="T1342" s="5"/>
      <c r="U1342" s="5"/>
      <c r="V1342" s="5"/>
      <c r="W1342" s="5"/>
      <c r="X1342" s="5"/>
      <c r="Y1342" s="5"/>
      <c r="Z1342" s="5"/>
      <c r="AA1342" s="5"/>
      <c r="AB1342" s="5"/>
      <c r="AC1342" s="5"/>
      <c r="AD1342" s="5"/>
      <c r="AE1342" s="5"/>
      <c r="AF1342" s="5"/>
      <c r="AG1342" s="5"/>
      <c r="AH1342" s="5"/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s="2" customFormat="1">
      <c r="A1343" s="1"/>
      <c r="C1343" s="3"/>
      <c r="R1343" s="4"/>
      <c r="S1343" s="4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s="2" customFormat="1">
      <c r="A1344" s="1"/>
      <c r="C1344" s="3"/>
      <c r="R1344" s="4"/>
      <c r="S1344" s="4"/>
      <c r="T1344" s="5"/>
      <c r="U1344" s="5"/>
      <c r="V1344" s="5"/>
      <c r="W1344" s="5"/>
      <c r="X1344" s="5"/>
      <c r="Y1344" s="5"/>
      <c r="Z1344" s="5"/>
      <c r="AA1344" s="5"/>
      <c r="AB1344" s="5"/>
      <c r="AC1344" s="5"/>
      <c r="AD1344" s="5"/>
      <c r="AE1344" s="5"/>
      <c r="AF1344" s="5"/>
      <c r="AG1344" s="5"/>
      <c r="AH1344" s="5"/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s="2" customFormat="1">
      <c r="A1345" s="1"/>
      <c r="C1345" s="3"/>
      <c r="R1345" s="4"/>
      <c r="S1345" s="4"/>
      <c r="T1345" s="5"/>
      <c r="U1345" s="5"/>
      <c r="V1345" s="5"/>
      <c r="W1345" s="5"/>
      <c r="X1345" s="5"/>
      <c r="Y1345" s="5"/>
      <c r="Z1345" s="5"/>
      <c r="AA1345" s="5"/>
      <c r="AB1345" s="5"/>
      <c r="AC1345" s="5"/>
      <c r="AD1345" s="5"/>
      <c r="AE1345" s="5"/>
      <c r="AF1345" s="5"/>
      <c r="AG1345" s="5"/>
      <c r="AH1345" s="5"/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s="2" customFormat="1">
      <c r="A1346" s="1"/>
      <c r="C1346" s="3"/>
      <c r="R1346" s="4"/>
      <c r="S1346" s="4"/>
      <c r="T1346" s="5"/>
      <c r="U1346" s="5"/>
      <c r="V1346" s="5"/>
      <c r="W1346" s="5"/>
      <c r="X1346" s="5"/>
      <c r="Y1346" s="5"/>
      <c r="Z1346" s="5"/>
      <c r="AA1346" s="5"/>
      <c r="AB1346" s="5"/>
      <c r="AC1346" s="5"/>
      <c r="AD1346" s="5"/>
      <c r="AE1346" s="5"/>
      <c r="AF1346" s="5"/>
      <c r="AG1346" s="5"/>
      <c r="AH1346" s="5"/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s="2" customFormat="1">
      <c r="A1347" s="1"/>
      <c r="C1347" s="3"/>
      <c r="R1347" s="4"/>
      <c r="S1347" s="4"/>
      <c r="T1347" s="5"/>
      <c r="U1347" s="5"/>
      <c r="V1347" s="5"/>
      <c r="W1347" s="5"/>
      <c r="X1347" s="5"/>
      <c r="Y1347" s="5"/>
      <c r="Z1347" s="5"/>
      <c r="AA1347" s="5"/>
      <c r="AB1347" s="5"/>
      <c r="AC1347" s="5"/>
      <c r="AD1347" s="5"/>
      <c r="AE1347" s="5"/>
      <c r="AF1347" s="5"/>
      <c r="AG1347" s="5"/>
      <c r="AH1347" s="5"/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s="2" customFormat="1">
      <c r="A1348" s="1"/>
      <c r="C1348" s="3"/>
      <c r="R1348" s="4"/>
      <c r="S1348" s="4"/>
      <c r="T1348" s="5"/>
      <c r="U1348" s="5"/>
      <c r="V1348" s="5"/>
      <c r="W1348" s="5"/>
      <c r="X1348" s="5"/>
      <c r="Y1348" s="5"/>
      <c r="Z1348" s="5"/>
      <c r="AA1348" s="5"/>
      <c r="AB1348" s="5"/>
      <c r="AC1348" s="5"/>
      <c r="AD1348" s="5"/>
      <c r="AE1348" s="5"/>
      <c r="AF1348" s="5"/>
      <c r="AG1348" s="5"/>
      <c r="AH1348" s="5"/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s="2" customFormat="1">
      <c r="A1349" s="1"/>
      <c r="C1349" s="3"/>
      <c r="R1349" s="4"/>
      <c r="S1349" s="4"/>
      <c r="T1349" s="5"/>
      <c r="U1349" s="5"/>
      <c r="V1349" s="5"/>
      <c r="W1349" s="5"/>
      <c r="X1349" s="5"/>
      <c r="Y1349" s="5"/>
      <c r="Z1349" s="5"/>
      <c r="AA1349" s="5"/>
      <c r="AB1349" s="5"/>
      <c r="AC1349" s="5"/>
      <c r="AD1349" s="5"/>
      <c r="AE1349" s="5"/>
      <c r="AF1349" s="5"/>
      <c r="AG1349" s="5"/>
      <c r="AH1349" s="5"/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s="2" customFormat="1">
      <c r="A1350" s="1"/>
      <c r="C1350" s="3"/>
      <c r="R1350" s="4"/>
      <c r="S1350" s="4"/>
      <c r="T1350" s="5"/>
      <c r="U1350" s="5"/>
      <c r="V1350" s="5"/>
      <c r="W1350" s="5"/>
      <c r="X1350" s="5"/>
      <c r="Y1350" s="5"/>
      <c r="Z1350" s="5"/>
      <c r="AA1350" s="5"/>
      <c r="AB1350" s="5"/>
      <c r="AC1350" s="5"/>
      <c r="AD1350" s="5"/>
      <c r="AE1350" s="5"/>
      <c r="AF1350" s="5"/>
      <c r="AG1350" s="5"/>
      <c r="AH1350" s="5"/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s="2" customFormat="1">
      <c r="A1351" s="1"/>
      <c r="C1351" s="3"/>
      <c r="R1351" s="4"/>
      <c r="S1351" s="4"/>
      <c r="T1351" s="5"/>
      <c r="U1351" s="5"/>
      <c r="V1351" s="5"/>
      <c r="W1351" s="5"/>
      <c r="X1351" s="5"/>
      <c r="Y1351" s="5"/>
      <c r="Z1351" s="5"/>
      <c r="AA1351" s="5"/>
      <c r="AB1351" s="5"/>
      <c r="AC1351" s="5"/>
      <c r="AD1351" s="5"/>
      <c r="AE1351" s="5"/>
      <c r="AF1351" s="5"/>
      <c r="AG1351" s="5"/>
      <c r="AH1351" s="5"/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s="2" customFormat="1">
      <c r="A1352" s="1"/>
      <c r="C1352" s="3"/>
      <c r="R1352" s="4"/>
      <c r="S1352" s="4"/>
      <c r="T1352" s="5"/>
      <c r="U1352" s="5"/>
      <c r="V1352" s="5"/>
      <c r="W1352" s="5"/>
      <c r="X1352" s="5"/>
      <c r="Y1352" s="5"/>
      <c r="Z1352" s="5"/>
      <c r="AA1352" s="5"/>
      <c r="AB1352" s="5"/>
      <c r="AC1352" s="5"/>
      <c r="AD1352" s="5"/>
      <c r="AE1352" s="5"/>
      <c r="AF1352" s="5"/>
      <c r="AG1352" s="5"/>
      <c r="AH1352" s="5"/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s="2" customFormat="1">
      <c r="A1353" s="1"/>
      <c r="C1353" s="3"/>
      <c r="R1353" s="4"/>
      <c r="S1353" s="4"/>
      <c r="T1353" s="5"/>
      <c r="U1353" s="5"/>
      <c r="V1353" s="5"/>
      <c r="W1353" s="5"/>
      <c r="X1353" s="5"/>
      <c r="Y1353" s="5"/>
      <c r="Z1353" s="5"/>
      <c r="AA1353" s="5"/>
      <c r="AB1353" s="5"/>
      <c r="AC1353" s="5"/>
      <c r="AD1353" s="5"/>
      <c r="AE1353" s="5"/>
      <c r="AF1353" s="5"/>
      <c r="AG1353" s="5"/>
      <c r="AH1353" s="5"/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s="2" customFormat="1">
      <c r="A1354" s="1"/>
      <c r="C1354" s="3"/>
      <c r="R1354" s="4"/>
      <c r="S1354" s="4"/>
      <c r="T1354" s="5"/>
      <c r="U1354" s="5"/>
      <c r="V1354" s="5"/>
      <c r="W1354" s="5"/>
      <c r="X1354" s="5"/>
      <c r="Y1354" s="5"/>
      <c r="Z1354" s="5"/>
      <c r="AA1354" s="5"/>
      <c r="AB1354" s="5"/>
      <c r="AC1354" s="5"/>
      <c r="AD1354" s="5"/>
      <c r="AE1354" s="5"/>
      <c r="AF1354" s="5"/>
      <c r="AG1354" s="5"/>
      <c r="AH1354" s="5"/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s="2" customFormat="1">
      <c r="A1355" s="1"/>
      <c r="C1355" s="3"/>
      <c r="R1355" s="4"/>
      <c r="S1355" s="4"/>
      <c r="T1355" s="5"/>
      <c r="U1355" s="5"/>
      <c r="V1355" s="5"/>
      <c r="W1355" s="5"/>
      <c r="X1355" s="5"/>
      <c r="Y1355" s="5"/>
      <c r="Z1355" s="5"/>
      <c r="AA1355" s="5"/>
      <c r="AB1355" s="5"/>
      <c r="AC1355" s="5"/>
      <c r="AD1355" s="5"/>
      <c r="AE1355" s="5"/>
      <c r="AF1355" s="5"/>
      <c r="AG1355" s="5"/>
      <c r="AH1355" s="5"/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s="2" customFormat="1">
      <c r="A1356" s="1"/>
      <c r="C1356" s="3"/>
      <c r="R1356" s="4"/>
      <c r="S1356" s="4"/>
      <c r="T1356" s="5"/>
      <c r="U1356" s="5"/>
      <c r="V1356" s="5"/>
      <c r="W1356" s="5"/>
      <c r="X1356" s="5"/>
      <c r="Y1356" s="5"/>
      <c r="Z1356" s="5"/>
      <c r="AA1356" s="5"/>
      <c r="AB1356" s="5"/>
      <c r="AC1356" s="5"/>
      <c r="AD1356" s="5"/>
      <c r="AE1356" s="5"/>
      <c r="AF1356" s="5"/>
      <c r="AG1356" s="5"/>
      <c r="AH1356" s="5"/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s="2" customFormat="1">
      <c r="A1357" s="1"/>
      <c r="C1357" s="3"/>
      <c r="R1357" s="4"/>
      <c r="S1357" s="4"/>
      <c r="T1357" s="5"/>
      <c r="U1357" s="5"/>
      <c r="V1357" s="5"/>
      <c r="W1357" s="5"/>
      <c r="X1357" s="5"/>
      <c r="Y1357" s="5"/>
      <c r="Z1357" s="5"/>
      <c r="AA1357" s="5"/>
      <c r="AB1357" s="5"/>
      <c r="AC1357" s="5"/>
      <c r="AD1357" s="5"/>
      <c r="AE1357" s="5"/>
      <c r="AF1357" s="5"/>
      <c r="AG1357" s="5"/>
      <c r="AH1357" s="5"/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s="2" customFormat="1">
      <c r="A1358" s="1"/>
      <c r="C1358" s="3"/>
      <c r="R1358" s="4"/>
      <c r="S1358" s="4"/>
      <c r="T1358" s="5"/>
      <c r="U1358" s="5"/>
      <c r="V1358" s="5"/>
      <c r="W1358" s="5"/>
      <c r="X1358" s="5"/>
      <c r="Y1358" s="5"/>
      <c r="Z1358" s="5"/>
      <c r="AA1358" s="5"/>
      <c r="AB1358" s="5"/>
      <c r="AC1358" s="5"/>
      <c r="AD1358" s="5"/>
      <c r="AE1358" s="5"/>
      <c r="AF1358" s="5"/>
      <c r="AG1358" s="5"/>
      <c r="AH1358" s="5"/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s="2" customFormat="1">
      <c r="A1359" s="1"/>
      <c r="C1359" s="3"/>
      <c r="R1359" s="4"/>
      <c r="S1359" s="4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s="2" customFormat="1">
      <c r="A1360" s="1"/>
      <c r="C1360" s="3"/>
      <c r="R1360" s="4"/>
      <c r="S1360" s="4"/>
      <c r="T1360" s="5"/>
      <c r="U1360" s="5"/>
      <c r="V1360" s="5"/>
      <c r="W1360" s="5"/>
      <c r="X1360" s="5"/>
      <c r="Y1360" s="5"/>
      <c r="Z1360" s="5"/>
      <c r="AA1360" s="5"/>
      <c r="AB1360" s="5"/>
      <c r="AC1360" s="5"/>
      <c r="AD1360" s="5"/>
      <c r="AE1360" s="5"/>
      <c r="AF1360" s="5"/>
      <c r="AG1360" s="5"/>
      <c r="AH1360" s="5"/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s="2" customFormat="1">
      <c r="A1361" s="1"/>
      <c r="C1361" s="3"/>
      <c r="R1361" s="4"/>
      <c r="S1361" s="4"/>
      <c r="T1361" s="5"/>
      <c r="U1361" s="5"/>
      <c r="V1361" s="5"/>
      <c r="W1361" s="5"/>
      <c r="X1361" s="5"/>
      <c r="Y1361" s="5"/>
      <c r="Z1361" s="5"/>
      <c r="AA1361" s="5"/>
      <c r="AB1361" s="5"/>
      <c r="AC1361" s="5"/>
      <c r="AD1361" s="5"/>
      <c r="AE1361" s="5"/>
      <c r="AF1361" s="5"/>
      <c r="AG1361" s="5"/>
      <c r="AH1361" s="5"/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s="2" customFormat="1">
      <c r="A1362" s="1"/>
      <c r="C1362" s="3"/>
      <c r="R1362" s="4"/>
      <c r="S1362" s="4"/>
      <c r="T1362" s="5"/>
      <c r="U1362" s="5"/>
      <c r="V1362" s="5"/>
      <c r="W1362" s="5"/>
      <c r="X1362" s="5"/>
      <c r="Y1362" s="5"/>
      <c r="Z1362" s="5"/>
      <c r="AA1362" s="5"/>
      <c r="AB1362" s="5"/>
      <c r="AC1362" s="5"/>
      <c r="AD1362" s="5"/>
      <c r="AE1362" s="5"/>
      <c r="AF1362" s="5"/>
      <c r="AG1362" s="5"/>
      <c r="AH1362" s="5"/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s="2" customFormat="1">
      <c r="A1363" s="1"/>
      <c r="C1363" s="3"/>
      <c r="R1363" s="4"/>
      <c r="S1363" s="4"/>
      <c r="T1363" s="5"/>
      <c r="U1363" s="5"/>
      <c r="V1363" s="5"/>
      <c r="W1363" s="5"/>
      <c r="X1363" s="5"/>
      <c r="Y1363" s="5"/>
      <c r="Z1363" s="5"/>
      <c r="AA1363" s="5"/>
      <c r="AB1363" s="5"/>
      <c r="AC1363" s="5"/>
      <c r="AD1363" s="5"/>
      <c r="AE1363" s="5"/>
      <c r="AF1363" s="5"/>
      <c r="AG1363" s="5"/>
      <c r="AH1363" s="5"/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s="2" customFormat="1">
      <c r="A1364" s="1"/>
      <c r="C1364" s="3"/>
      <c r="R1364" s="4"/>
      <c r="S1364" s="4"/>
      <c r="T1364" s="5"/>
      <c r="U1364" s="5"/>
      <c r="V1364" s="5"/>
      <c r="W1364" s="5"/>
      <c r="X1364" s="5"/>
      <c r="Y1364" s="5"/>
      <c r="Z1364" s="5"/>
      <c r="AA1364" s="5"/>
      <c r="AB1364" s="5"/>
      <c r="AC1364" s="5"/>
      <c r="AD1364" s="5"/>
      <c r="AE1364" s="5"/>
      <c r="AF1364" s="5"/>
      <c r="AG1364" s="5"/>
      <c r="AH1364" s="5"/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s="2" customFormat="1">
      <c r="A1365" s="1"/>
      <c r="C1365" s="3"/>
      <c r="R1365" s="4"/>
      <c r="S1365" s="4"/>
      <c r="T1365" s="5"/>
      <c r="U1365" s="5"/>
      <c r="V1365" s="5"/>
      <c r="W1365" s="5"/>
      <c r="X1365" s="5"/>
      <c r="Y1365" s="5"/>
      <c r="Z1365" s="5"/>
      <c r="AA1365" s="5"/>
      <c r="AB1365" s="5"/>
      <c r="AC1365" s="5"/>
      <c r="AD1365" s="5"/>
      <c r="AE1365" s="5"/>
      <c r="AF1365" s="5"/>
      <c r="AG1365" s="5"/>
      <c r="AH1365" s="5"/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s="2" customFormat="1">
      <c r="A1366" s="1"/>
      <c r="C1366" s="3"/>
      <c r="R1366" s="4"/>
      <c r="S1366" s="4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s="2" customFormat="1">
      <c r="A1367" s="1"/>
      <c r="C1367" s="3"/>
      <c r="R1367" s="4"/>
      <c r="S1367" s="4"/>
      <c r="T1367" s="5"/>
      <c r="U1367" s="5"/>
      <c r="V1367" s="5"/>
      <c r="W1367" s="5"/>
      <c r="X1367" s="5"/>
      <c r="Y1367" s="5"/>
      <c r="Z1367" s="5"/>
      <c r="AA1367" s="5"/>
      <c r="AB1367" s="5"/>
      <c r="AC1367" s="5"/>
      <c r="AD1367" s="5"/>
      <c r="AE1367" s="5"/>
      <c r="AF1367" s="5"/>
      <c r="AG1367" s="5"/>
      <c r="AH1367" s="5"/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s="2" customFormat="1">
      <c r="A1368" s="1"/>
      <c r="C1368" s="3"/>
      <c r="R1368" s="4"/>
      <c r="S1368" s="4"/>
      <c r="T1368" s="5"/>
      <c r="U1368" s="5"/>
      <c r="V1368" s="5"/>
      <c r="W1368" s="5"/>
      <c r="X1368" s="5"/>
      <c r="Y1368" s="5"/>
      <c r="Z1368" s="5"/>
      <c r="AA1368" s="5"/>
      <c r="AB1368" s="5"/>
      <c r="AC1368" s="5"/>
      <c r="AD1368" s="5"/>
      <c r="AE1368" s="5"/>
      <c r="AF1368" s="5"/>
      <c r="AG1368" s="5"/>
      <c r="AH1368" s="5"/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s="2" customFormat="1">
      <c r="A1369" s="1"/>
      <c r="C1369" s="3"/>
      <c r="R1369" s="4"/>
      <c r="S1369" s="4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s="2" customFormat="1">
      <c r="A1370" s="1"/>
      <c r="C1370" s="3"/>
      <c r="R1370" s="4"/>
      <c r="S1370" s="4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s="2" customFormat="1">
      <c r="A1371" s="1"/>
      <c r="C1371" s="3"/>
      <c r="R1371" s="4"/>
      <c r="S1371" s="4"/>
      <c r="T1371" s="5"/>
      <c r="U1371" s="5"/>
      <c r="V1371" s="5"/>
      <c r="W1371" s="5"/>
      <c r="X1371" s="5"/>
      <c r="Y1371" s="5"/>
      <c r="Z1371" s="5"/>
      <c r="AA1371" s="5"/>
      <c r="AB1371" s="5"/>
      <c r="AC1371" s="5"/>
      <c r="AD1371" s="5"/>
      <c r="AE1371" s="5"/>
      <c r="AF1371" s="5"/>
      <c r="AG1371" s="5"/>
      <c r="AH1371" s="5"/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s="2" customFormat="1">
      <c r="A1372" s="1"/>
      <c r="C1372" s="3"/>
      <c r="R1372" s="4"/>
      <c r="S1372" s="4"/>
      <c r="T1372" s="5"/>
      <c r="U1372" s="5"/>
      <c r="V1372" s="5"/>
      <c r="W1372" s="5"/>
      <c r="X1372" s="5"/>
      <c r="Y1372" s="5"/>
      <c r="Z1372" s="5"/>
      <c r="AA1372" s="5"/>
      <c r="AB1372" s="5"/>
      <c r="AC1372" s="5"/>
      <c r="AD1372" s="5"/>
      <c r="AE1372" s="5"/>
      <c r="AF1372" s="5"/>
      <c r="AG1372" s="5"/>
      <c r="AH1372" s="5"/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s="2" customFormat="1">
      <c r="A1373" s="1"/>
      <c r="C1373" s="3"/>
      <c r="R1373" s="4"/>
      <c r="S1373" s="4"/>
      <c r="T1373" s="5"/>
      <c r="U1373" s="5"/>
      <c r="V1373" s="5"/>
      <c r="W1373" s="5"/>
      <c r="X1373" s="5"/>
      <c r="Y1373" s="5"/>
      <c r="Z1373" s="5"/>
      <c r="AA1373" s="5"/>
      <c r="AB1373" s="5"/>
      <c r="AC1373" s="5"/>
      <c r="AD1373" s="5"/>
      <c r="AE1373" s="5"/>
      <c r="AF1373" s="5"/>
      <c r="AG1373" s="5"/>
      <c r="AH1373" s="5"/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s="2" customFormat="1">
      <c r="A1374" s="1"/>
      <c r="C1374" s="3"/>
      <c r="R1374" s="4"/>
      <c r="S1374" s="4"/>
      <c r="T1374" s="5"/>
      <c r="U1374" s="5"/>
      <c r="V1374" s="5"/>
      <c r="W1374" s="5"/>
      <c r="X1374" s="5"/>
      <c r="Y1374" s="5"/>
      <c r="Z1374" s="5"/>
      <c r="AA1374" s="5"/>
      <c r="AB1374" s="5"/>
      <c r="AC1374" s="5"/>
      <c r="AD1374" s="5"/>
      <c r="AE1374" s="5"/>
      <c r="AF1374" s="5"/>
      <c r="AG1374" s="5"/>
      <c r="AH1374" s="5"/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s="2" customFormat="1">
      <c r="A1375" s="1"/>
      <c r="C1375" s="3"/>
      <c r="R1375" s="4"/>
      <c r="S1375" s="4"/>
      <c r="T1375" s="5"/>
      <c r="U1375" s="5"/>
      <c r="V1375" s="5"/>
      <c r="W1375" s="5"/>
      <c r="X1375" s="5"/>
      <c r="Y1375" s="5"/>
      <c r="Z1375" s="5"/>
      <c r="AA1375" s="5"/>
      <c r="AB1375" s="5"/>
      <c r="AC1375" s="5"/>
      <c r="AD1375" s="5"/>
      <c r="AE1375" s="5"/>
      <c r="AF1375" s="5"/>
      <c r="AG1375" s="5"/>
      <c r="AH1375" s="5"/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s="2" customFormat="1">
      <c r="A1376" s="1"/>
      <c r="C1376" s="3"/>
      <c r="R1376" s="4"/>
      <c r="S1376" s="4"/>
      <c r="T1376" s="5"/>
      <c r="U1376" s="5"/>
      <c r="V1376" s="5"/>
      <c r="W1376" s="5"/>
      <c r="X1376" s="5"/>
      <c r="Y1376" s="5"/>
      <c r="Z1376" s="5"/>
      <c r="AA1376" s="5"/>
      <c r="AB1376" s="5"/>
      <c r="AC1376" s="5"/>
      <c r="AD1376" s="5"/>
      <c r="AE1376" s="5"/>
      <c r="AF1376" s="5"/>
      <c r="AG1376" s="5"/>
      <c r="AH1376" s="5"/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s="2" customFormat="1">
      <c r="A1377" s="1"/>
      <c r="C1377" s="3"/>
      <c r="R1377" s="4"/>
      <c r="S1377" s="4"/>
      <c r="T1377" s="5"/>
      <c r="U1377" s="5"/>
      <c r="V1377" s="5"/>
      <c r="W1377" s="5"/>
      <c r="X1377" s="5"/>
      <c r="Y1377" s="5"/>
      <c r="Z1377" s="5"/>
      <c r="AA1377" s="5"/>
      <c r="AB1377" s="5"/>
      <c r="AC1377" s="5"/>
      <c r="AD1377" s="5"/>
      <c r="AE1377" s="5"/>
      <c r="AF1377" s="5"/>
      <c r="AG1377" s="5"/>
      <c r="AH1377" s="5"/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s="2" customFormat="1">
      <c r="A1378" s="1"/>
      <c r="C1378" s="3"/>
      <c r="R1378" s="4"/>
      <c r="S1378" s="4"/>
      <c r="T1378" s="5"/>
      <c r="U1378" s="5"/>
      <c r="V1378" s="5"/>
      <c r="W1378" s="5"/>
      <c r="X1378" s="5"/>
      <c r="Y1378" s="5"/>
      <c r="Z1378" s="5"/>
      <c r="AA1378" s="5"/>
      <c r="AB1378" s="5"/>
      <c r="AC1378" s="5"/>
      <c r="AD1378" s="5"/>
      <c r="AE1378" s="5"/>
      <c r="AF1378" s="5"/>
      <c r="AG1378" s="5"/>
      <c r="AH1378" s="5"/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s="2" customFormat="1">
      <c r="A1379" s="1"/>
      <c r="C1379" s="3"/>
      <c r="R1379" s="4"/>
      <c r="S1379" s="4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s="2" customFormat="1">
      <c r="A1380" s="1"/>
      <c r="C1380" s="3"/>
      <c r="R1380" s="4"/>
      <c r="S1380" s="4"/>
      <c r="T1380" s="5"/>
      <c r="U1380" s="5"/>
      <c r="V1380" s="5"/>
      <c r="W1380" s="5"/>
      <c r="X1380" s="5"/>
      <c r="Y1380" s="5"/>
      <c r="Z1380" s="5"/>
      <c r="AA1380" s="5"/>
      <c r="AB1380" s="5"/>
      <c r="AC1380" s="5"/>
      <c r="AD1380" s="5"/>
      <c r="AE1380" s="5"/>
      <c r="AF1380" s="5"/>
      <c r="AG1380" s="5"/>
      <c r="AH1380" s="5"/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s="2" customFormat="1">
      <c r="A1381" s="1"/>
      <c r="C1381" s="3"/>
      <c r="R1381" s="4"/>
      <c r="S1381" s="4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s="2" customFormat="1">
      <c r="A1382" s="1"/>
      <c r="C1382" s="3"/>
      <c r="R1382" s="4"/>
      <c r="S1382" s="4"/>
      <c r="T1382" s="5"/>
      <c r="U1382" s="5"/>
      <c r="V1382" s="5"/>
      <c r="W1382" s="5"/>
      <c r="X1382" s="5"/>
      <c r="Y1382" s="5"/>
      <c r="Z1382" s="5"/>
      <c r="AA1382" s="5"/>
      <c r="AB1382" s="5"/>
      <c r="AC1382" s="5"/>
      <c r="AD1382" s="5"/>
      <c r="AE1382" s="5"/>
      <c r="AF1382" s="5"/>
      <c r="AG1382" s="5"/>
      <c r="AH1382" s="5"/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s="2" customFormat="1">
      <c r="A1383" s="1"/>
      <c r="C1383" s="3"/>
      <c r="R1383" s="4"/>
      <c r="S1383" s="4"/>
      <c r="T1383" s="5"/>
      <c r="U1383" s="5"/>
      <c r="V1383" s="5"/>
      <c r="W1383" s="5"/>
      <c r="X1383" s="5"/>
      <c r="Y1383" s="5"/>
      <c r="Z1383" s="5"/>
      <c r="AA1383" s="5"/>
      <c r="AB1383" s="5"/>
      <c r="AC1383" s="5"/>
      <c r="AD1383" s="5"/>
      <c r="AE1383" s="5"/>
      <c r="AF1383" s="5"/>
      <c r="AG1383" s="5"/>
      <c r="AH1383" s="5"/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s="2" customFormat="1">
      <c r="A1384" s="1"/>
      <c r="C1384" s="3"/>
      <c r="R1384" s="4"/>
      <c r="S1384" s="4"/>
      <c r="T1384" s="5"/>
      <c r="U1384" s="5"/>
      <c r="V1384" s="5"/>
      <c r="W1384" s="5"/>
      <c r="X1384" s="5"/>
      <c r="Y1384" s="5"/>
      <c r="Z1384" s="5"/>
      <c r="AA1384" s="5"/>
      <c r="AB1384" s="5"/>
      <c r="AC1384" s="5"/>
      <c r="AD1384" s="5"/>
      <c r="AE1384" s="5"/>
      <c r="AF1384" s="5"/>
      <c r="AG1384" s="5"/>
      <c r="AH1384" s="5"/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s="2" customFormat="1">
      <c r="A1385" s="1"/>
      <c r="C1385" s="3"/>
      <c r="R1385" s="4"/>
      <c r="S1385" s="4"/>
      <c r="T1385" s="5"/>
      <c r="U1385" s="5"/>
      <c r="V1385" s="5"/>
      <c r="W1385" s="5"/>
      <c r="X1385" s="5"/>
      <c r="Y1385" s="5"/>
      <c r="Z1385" s="5"/>
      <c r="AA1385" s="5"/>
      <c r="AB1385" s="5"/>
      <c r="AC1385" s="5"/>
      <c r="AD1385" s="5"/>
      <c r="AE1385" s="5"/>
      <c r="AF1385" s="5"/>
      <c r="AG1385" s="5"/>
      <c r="AH1385" s="5"/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s="2" customFormat="1">
      <c r="A1386" s="1"/>
      <c r="C1386" s="3"/>
      <c r="R1386" s="4"/>
      <c r="S1386" s="4"/>
      <c r="T1386" s="5"/>
      <c r="U1386" s="5"/>
      <c r="V1386" s="5"/>
      <c r="W1386" s="5"/>
      <c r="X1386" s="5"/>
      <c r="Y1386" s="5"/>
      <c r="Z1386" s="5"/>
      <c r="AA1386" s="5"/>
      <c r="AB1386" s="5"/>
      <c r="AC1386" s="5"/>
      <c r="AD1386" s="5"/>
      <c r="AE1386" s="5"/>
      <c r="AF1386" s="5"/>
      <c r="AG1386" s="5"/>
      <c r="AH1386" s="5"/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s="2" customFormat="1">
      <c r="A1387" s="1"/>
      <c r="C1387" s="3"/>
      <c r="R1387" s="4"/>
      <c r="S1387" s="4"/>
      <c r="T1387" s="5"/>
      <c r="U1387" s="5"/>
      <c r="V1387" s="5"/>
      <c r="W1387" s="5"/>
      <c r="X1387" s="5"/>
      <c r="Y1387" s="5"/>
      <c r="Z1387" s="5"/>
      <c r="AA1387" s="5"/>
      <c r="AB1387" s="5"/>
      <c r="AC1387" s="5"/>
      <c r="AD1387" s="5"/>
      <c r="AE1387" s="5"/>
      <c r="AF1387" s="5"/>
      <c r="AG1387" s="5"/>
      <c r="AH1387" s="5"/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s="2" customFormat="1">
      <c r="A1388" s="1"/>
      <c r="C1388" s="3"/>
      <c r="R1388" s="4"/>
      <c r="S1388" s="4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s="2" customFormat="1">
      <c r="A1389" s="1"/>
      <c r="C1389" s="3"/>
      <c r="R1389" s="4"/>
      <c r="S1389" s="4"/>
      <c r="T1389" s="5"/>
      <c r="U1389" s="5"/>
      <c r="V1389" s="5"/>
      <c r="W1389" s="5"/>
      <c r="X1389" s="5"/>
      <c r="Y1389" s="5"/>
      <c r="Z1389" s="5"/>
      <c r="AA1389" s="5"/>
      <c r="AB1389" s="5"/>
      <c r="AC1389" s="5"/>
      <c r="AD1389" s="5"/>
      <c r="AE1389" s="5"/>
      <c r="AF1389" s="5"/>
      <c r="AG1389" s="5"/>
      <c r="AH1389" s="5"/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s="2" customFormat="1">
      <c r="A1390" s="1"/>
      <c r="C1390" s="3"/>
      <c r="R1390" s="4"/>
      <c r="S1390" s="4"/>
      <c r="T1390" s="5"/>
      <c r="U1390" s="5"/>
      <c r="V1390" s="5"/>
      <c r="W1390" s="5"/>
      <c r="X1390" s="5"/>
      <c r="Y1390" s="5"/>
      <c r="Z1390" s="5"/>
      <c r="AA1390" s="5"/>
      <c r="AB1390" s="5"/>
      <c r="AC1390" s="5"/>
      <c r="AD1390" s="5"/>
      <c r="AE1390" s="5"/>
      <c r="AF1390" s="5"/>
      <c r="AG1390" s="5"/>
      <c r="AH1390" s="5"/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s="2" customFormat="1">
      <c r="A1391" s="1"/>
      <c r="C1391" s="3"/>
      <c r="R1391" s="4"/>
      <c r="S1391" s="4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s="2" customFormat="1">
      <c r="A1392" s="1"/>
      <c r="C1392" s="3"/>
      <c r="R1392" s="4"/>
      <c r="S1392" s="4"/>
      <c r="T1392" s="5"/>
      <c r="U1392" s="5"/>
      <c r="V1392" s="5"/>
      <c r="W1392" s="5"/>
      <c r="X1392" s="5"/>
      <c r="Y1392" s="5"/>
      <c r="Z1392" s="5"/>
      <c r="AA1392" s="5"/>
      <c r="AB1392" s="5"/>
      <c r="AC1392" s="5"/>
      <c r="AD1392" s="5"/>
      <c r="AE1392" s="5"/>
      <c r="AF1392" s="5"/>
      <c r="AG1392" s="5"/>
      <c r="AH1392" s="5"/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s="2" customFormat="1">
      <c r="A1393" s="1"/>
      <c r="C1393" s="3"/>
      <c r="R1393" s="4"/>
      <c r="S1393" s="4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s="2" customFormat="1">
      <c r="A1394" s="1"/>
      <c r="C1394" s="3"/>
      <c r="R1394" s="4"/>
      <c r="S1394" s="4"/>
      <c r="T1394" s="5"/>
      <c r="U1394" s="5"/>
      <c r="V1394" s="5"/>
      <c r="W1394" s="5"/>
      <c r="X1394" s="5"/>
      <c r="Y1394" s="5"/>
      <c r="Z1394" s="5"/>
      <c r="AA1394" s="5"/>
      <c r="AB1394" s="5"/>
      <c r="AC1394" s="5"/>
      <c r="AD1394" s="5"/>
      <c r="AE1394" s="5"/>
      <c r="AF1394" s="5"/>
      <c r="AG1394" s="5"/>
      <c r="AH1394" s="5"/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s="2" customFormat="1">
      <c r="A1395" s="1"/>
      <c r="C1395" s="3"/>
      <c r="R1395" s="4"/>
      <c r="S1395" s="4"/>
      <c r="T1395" s="5"/>
      <c r="U1395" s="5"/>
      <c r="V1395" s="5"/>
      <c r="W1395" s="5"/>
      <c r="X1395" s="5"/>
      <c r="Y1395" s="5"/>
      <c r="Z1395" s="5"/>
      <c r="AA1395" s="5"/>
      <c r="AB1395" s="5"/>
      <c r="AC1395" s="5"/>
      <c r="AD1395" s="5"/>
      <c r="AE1395" s="5"/>
      <c r="AF1395" s="5"/>
      <c r="AG1395" s="5"/>
      <c r="AH1395" s="5"/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s="2" customFormat="1">
      <c r="A1396" s="1"/>
      <c r="C1396" s="3"/>
      <c r="R1396" s="4"/>
      <c r="S1396" s="4"/>
      <c r="T1396" s="5"/>
      <c r="U1396" s="5"/>
      <c r="V1396" s="5"/>
      <c r="W1396" s="5"/>
      <c r="X1396" s="5"/>
      <c r="Y1396" s="5"/>
      <c r="Z1396" s="5"/>
      <c r="AA1396" s="5"/>
      <c r="AB1396" s="5"/>
      <c r="AC1396" s="5"/>
      <c r="AD1396" s="5"/>
      <c r="AE1396" s="5"/>
      <c r="AF1396" s="5"/>
      <c r="AG1396" s="5"/>
      <c r="AH1396" s="5"/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s="2" customFormat="1">
      <c r="A1397" s="1"/>
      <c r="C1397" s="3"/>
      <c r="R1397" s="4"/>
      <c r="S1397" s="4"/>
      <c r="T1397" s="5"/>
      <c r="U1397" s="5"/>
      <c r="V1397" s="5"/>
      <c r="W1397" s="5"/>
      <c r="X1397" s="5"/>
      <c r="Y1397" s="5"/>
      <c r="Z1397" s="5"/>
      <c r="AA1397" s="5"/>
      <c r="AB1397" s="5"/>
      <c r="AC1397" s="5"/>
      <c r="AD1397" s="5"/>
      <c r="AE1397" s="5"/>
      <c r="AF1397" s="5"/>
      <c r="AG1397" s="5"/>
      <c r="AH1397" s="5"/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s="2" customFormat="1">
      <c r="A1398" s="1"/>
      <c r="C1398" s="3"/>
      <c r="R1398" s="4"/>
      <c r="S1398" s="4"/>
      <c r="T1398" s="5"/>
      <c r="U1398" s="5"/>
      <c r="V1398" s="5"/>
      <c r="W1398" s="5"/>
      <c r="X1398" s="5"/>
      <c r="Y1398" s="5"/>
      <c r="Z1398" s="5"/>
      <c r="AA1398" s="5"/>
      <c r="AB1398" s="5"/>
      <c r="AC1398" s="5"/>
      <c r="AD1398" s="5"/>
      <c r="AE1398" s="5"/>
      <c r="AF1398" s="5"/>
      <c r="AG1398" s="5"/>
      <c r="AH1398" s="5"/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s="2" customFormat="1">
      <c r="A1399" s="1"/>
      <c r="C1399" s="3"/>
      <c r="R1399" s="4"/>
      <c r="S1399" s="4"/>
      <c r="T1399" s="5"/>
      <c r="U1399" s="5"/>
      <c r="V1399" s="5"/>
      <c r="W1399" s="5"/>
      <c r="X1399" s="5"/>
      <c r="Y1399" s="5"/>
      <c r="Z1399" s="5"/>
      <c r="AA1399" s="5"/>
      <c r="AB1399" s="5"/>
      <c r="AC1399" s="5"/>
      <c r="AD1399" s="5"/>
      <c r="AE1399" s="5"/>
      <c r="AF1399" s="5"/>
      <c r="AG1399" s="5"/>
      <c r="AH1399" s="5"/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s="2" customFormat="1">
      <c r="A1400" s="1"/>
      <c r="C1400" s="3"/>
      <c r="R1400" s="4"/>
      <c r="S1400" s="4"/>
      <c r="T1400" s="5"/>
      <c r="U1400" s="5"/>
      <c r="V1400" s="5"/>
      <c r="W1400" s="5"/>
      <c r="X1400" s="5"/>
      <c r="Y1400" s="5"/>
      <c r="Z1400" s="5"/>
      <c r="AA1400" s="5"/>
      <c r="AB1400" s="5"/>
      <c r="AC1400" s="5"/>
      <c r="AD1400" s="5"/>
      <c r="AE1400" s="5"/>
      <c r="AF1400" s="5"/>
      <c r="AG1400" s="5"/>
      <c r="AH1400" s="5"/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s="2" customFormat="1">
      <c r="A1401" s="1"/>
      <c r="C1401" s="3"/>
      <c r="R1401" s="4"/>
      <c r="S1401" s="4"/>
      <c r="T1401" s="5"/>
      <c r="U1401" s="5"/>
      <c r="V1401" s="5"/>
      <c r="W1401" s="5"/>
      <c r="X1401" s="5"/>
      <c r="Y1401" s="5"/>
      <c r="Z1401" s="5"/>
      <c r="AA1401" s="5"/>
      <c r="AB1401" s="5"/>
      <c r="AC1401" s="5"/>
      <c r="AD1401" s="5"/>
      <c r="AE1401" s="5"/>
      <c r="AF1401" s="5"/>
      <c r="AG1401" s="5"/>
      <c r="AH1401" s="5"/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s="2" customFormat="1">
      <c r="A1402" s="1"/>
      <c r="C1402" s="3"/>
      <c r="R1402" s="4"/>
      <c r="S1402" s="4"/>
      <c r="T1402" s="5"/>
      <c r="U1402" s="5"/>
      <c r="V1402" s="5"/>
      <c r="W1402" s="5"/>
      <c r="X1402" s="5"/>
      <c r="Y1402" s="5"/>
      <c r="Z1402" s="5"/>
      <c r="AA1402" s="5"/>
      <c r="AB1402" s="5"/>
      <c r="AC1402" s="5"/>
      <c r="AD1402" s="5"/>
      <c r="AE1402" s="5"/>
      <c r="AF1402" s="5"/>
      <c r="AG1402" s="5"/>
      <c r="AH1402" s="5"/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s="2" customFormat="1">
      <c r="A1403" s="1"/>
      <c r="C1403" s="3"/>
      <c r="R1403" s="4"/>
      <c r="S1403" s="4"/>
      <c r="T1403" s="5"/>
      <c r="U1403" s="5"/>
      <c r="V1403" s="5"/>
      <c r="W1403" s="5"/>
      <c r="X1403" s="5"/>
      <c r="Y1403" s="5"/>
      <c r="Z1403" s="5"/>
      <c r="AA1403" s="5"/>
      <c r="AB1403" s="5"/>
      <c r="AC1403" s="5"/>
      <c r="AD1403" s="5"/>
      <c r="AE1403" s="5"/>
      <c r="AF1403" s="5"/>
      <c r="AG1403" s="5"/>
      <c r="AH1403" s="5"/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s="2" customFormat="1">
      <c r="A1404" s="1"/>
      <c r="C1404" s="3"/>
      <c r="R1404" s="4"/>
      <c r="S1404" s="4"/>
      <c r="T1404" s="5"/>
      <c r="U1404" s="5"/>
      <c r="V1404" s="5"/>
      <c r="W1404" s="5"/>
      <c r="X1404" s="5"/>
      <c r="Y1404" s="5"/>
      <c r="Z1404" s="5"/>
      <c r="AA1404" s="5"/>
      <c r="AB1404" s="5"/>
      <c r="AC1404" s="5"/>
      <c r="AD1404" s="5"/>
      <c r="AE1404" s="5"/>
      <c r="AF1404" s="5"/>
      <c r="AG1404" s="5"/>
      <c r="AH1404" s="5"/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s="2" customFormat="1">
      <c r="A1405" s="1"/>
      <c r="C1405" s="3"/>
      <c r="R1405" s="4"/>
      <c r="S1405" s="4"/>
      <c r="T1405" s="5"/>
      <c r="U1405" s="5"/>
      <c r="V1405" s="5"/>
      <c r="W1405" s="5"/>
      <c r="X1405" s="5"/>
      <c r="Y1405" s="5"/>
      <c r="Z1405" s="5"/>
      <c r="AA1405" s="5"/>
      <c r="AB1405" s="5"/>
      <c r="AC1405" s="5"/>
      <c r="AD1405" s="5"/>
      <c r="AE1405" s="5"/>
      <c r="AF1405" s="5"/>
      <c r="AG1405" s="5"/>
      <c r="AH1405" s="5"/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s="2" customFormat="1">
      <c r="A1406" s="1"/>
      <c r="C1406" s="3"/>
      <c r="R1406" s="4"/>
      <c r="S1406" s="4"/>
      <c r="T1406" s="5"/>
      <c r="U1406" s="5"/>
      <c r="V1406" s="5"/>
      <c r="W1406" s="5"/>
      <c r="X1406" s="5"/>
      <c r="Y1406" s="5"/>
      <c r="Z1406" s="5"/>
      <c r="AA1406" s="5"/>
      <c r="AB1406" s="5"/>
      <c r="AC1406" s="5"/>
      <c r="AD1406" s="5"/>
      <c r="AE1406" s="5"/>
      <c r="AF1406" s="5"/>
      <c r="AG1406" s="5"/>
      <c r="AH1406" s="5"/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s="2" customFormat="1">
      <c r="A1407" s="1"/>
      <c r="C1407" s="3"/>
      <c r="R1407" s="4"/>
      <c r="S1407" s="4"/>
      <c r="T1407" s="5"/>
      <c r="U1407" s="5"/>
      <c r="V1407" s="5"/>
      <c r="W1407" s="5"/>
      <c r="X1407" s="5"/>
      <c r="Y1407" s="5"/>
      <c r="Z1407" s="5"/>
      <c r="AA1407" s="5"/>
      <c r="AB1407" s="5"/>
      <c r="AC1407" s="5"/>
      <c r="AD1407" s="5"/>
      <c r="AE1407" s="5"/>
      <c r="AF1407" s="5"/>
      <c r="AG1407" s="5"/>
      <c r="AH1407" s="5"/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s="2" customFormat="1">
      <c r="A1408" s="1"/>
      <c r="C1408" s="3"/>
      <c r="R1408" s="4"/>
      <c r="S1408" s="4"/>
      <c r="T1408" s="5"/>
      <c r="U1408" s="5"/>
      <c r="V1408" s="5"/>
      <c r="W1408" s="5"/>
      <c r="X1408" s="5"/>
      <c r="Y1408" s="5"/>
      <c r="Z1408" s="5"/>
      <c r="AA1408" s="5"/>
      <c r="AB1408" s="5"/>
      <c r="AC1408" s="5"/>
      <c r="AD1408" s="5"/>
      <c r="AE1408" s="5"/>
      <c r="AF1408" s="5"/>
      <c r="AG1408" s="5"/>
      <c r="AH1408" s="5"/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s="2" customFormat="1">
      <c r="A1409" s="1"/>
      <c r="C1409" s="3"/>
      <c r="R1409" s="4"/>
      <c r="S1409" s="4"/>
      <c r="T1409" s="5"/>
      <c r="U1409" s="5"/>
      <c r="V1409" s="5"/>
      <c r="W1409" s="5"/>
      <c r="X1409" s="5"/>
      <c r="Y1409" s="5"/>
      <c r="Z1409" s="5"/>
      <c r="AA1409" s="5"/>
      <c r="AB1409" s="5"/>
      <c r="AC1409" s="5"/>
      <c r="AD1409" s="5"/>
      <c r="AE1409" s="5"/>
      <c r="AF1409" s="5"/>
      <c r="AG1409" s="5"/>
      <c r="AH1409" s="5"/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s="2" customFormat="1">
      <c r="A1410" s="1"/>
      <c r="C1410" s="3"/>
      <c r="R1410" s="4"/>
      <c r="S1410" s="4"/>
      <c r="T1410" s="5"/>
      <c r="U1410" s="5"/>
      <c r="V1410" s="5"/>
      <c r="W1410" s="5"/>
      <c r="X1410" s="5"/>
      <c r="Y1410" s="5"/>
      <c r="Z1410" s="5"/>
      <c r="AA1410" s="5"/>
      <c r="AB1410" s="5"/>
      <c r="AC1410" s="5"/>
      <c r="AD1410" s="5"/>
      <c r="AE1410" s="5"/>
      <c r="AF1410" s="5"/>
      <c r="AG1410" s="5"/>
      <c r="AH1410" s="5"/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s="2" customFormat="1">
      <c r="A1411" s="1"/>
      <c r="C1411" s="3"/>
      <c r="R1411" s="4"/>
      <c r="S1411" s="4"/>
      <c r="T1411" s="5"/>
      <c r="U1411" s="5"/>
      <c r="V1411" s="5"/>
      <c r="W1411" s="5"/>
      <c r="X1411" s="5"/>
      <c r="Y1411" s="5"/>
      <c r="Z1411" s="5"/>
      <c r="AA1411" s="5"/>
      <c r="AB1411" s="5"/>
      <c r="AC1411" s="5"/>
      <c r="AD1411" s="5"/>
      <c r="AE1411" s="5"/>
      <c r="AF1411" s="5"/>
      <c r="AG1411" s="5"/>
      <c r="AH1411" s="5"/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s="2" customFormat="1">
      <c r="A1412" s="1"/>
      <c r="C1412" s="3"/>
      <c r="R1412" s="4"/>
      <c r="S1412" s="4"/>
      <c r="T1412" s="5"/>
      <c r="U1412" s="5"/>
      <c r="V1412" s="5"/>
      <c r="W1412" s="5"/>
      <c r="X1412" s="5"/>
      <c r="Y1412" s="5"/>
      <c r="Z1412" s="5"/>
      <c r="AA1412" s="5"/>
      <c r="AB1412" s="5"/>
      <c r="AC1412" s="5"/>
      <c r="AD1412" s="5"/>
      <c r="AE1412" s="5"/>
      <c r="AF1412" s="5"/>
      <c r="AG1412" s="5"/>
      <c r="AH1412" s="5"/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s="2" customFormat="1">
      <c r="A1413" s="1"/>
      <c r="C1413" s="3"/>
      <c r="R1413" s="4"/>
      <c r="S1413" s="4"/>
      <c r="T1413" s="5"/>
      <c r="U1413" s="5"/>
      <c r="V1413" s="5"/>
      <c r="W1413" s="5"/>
      <c r="X1413" s="5"/>
      <c r="Y1413" s="5"/>
      <c r="Z1413" s="5"/>
      <c r="AA1413" s="5"/>
      <c r="AB1413" s="5"/>
      <c r="AC1413" s="5"/>
      <c r="AD1413" s="5"/>
      <c r="AE1413" s="5"/>
      <c r="AF1413" s="5"/>
      <c r="AG1413" s="5"/>
      <c r="AH1413" s="5"/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s="2" customFormat="1">
      <c r="A1414" s="1"/>
      <c r="C1414" s="3"/>
      <c r="R1414" s="4"/>
      <c r="S1414" s="4"/>
      <c r="T1414" s="5"/>
      <c r="U1414" s="5"/>
      <c r="V1414" s="5"/>
      <c r="W1414" s="5"/>
      <c r="X1414" s="5"/>
      <c r="Y1414" s="5"/>
      <c r="Z1414" s="5"/>
      <c r="AA1414" s="5"/>
      <c r="AB1414" s="5"/>
      <c r="AC1414" s="5"/>
      <c r="AD1414" s="5"/>
      <c r="AE1414" s="5"/>
      <c r="AF1414" s="5"/>
      <c r="AG1414" s="5"/>
      <c r="AH1414" s="5"/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s="2" customFormat="1">
      <c r="A1415" s="1"/>
      <c r="C1415" s="3"/>
      <c r="R1415" s="4"/>
      <c r="S1415" s="4"/>
      <c r="T1415" s="5"/>
      <c r="U1415" s="5"/>
      <c r="V1415" s="5"/>
      <c r="W1415" s="5"/>
      <c r="X1415" s="5"/>
      <c r="Y1415" s="5"/>
      <c r="Z1415" s="5"/>
      <c r="AA1415" s="5"/>
      <c r="AB1415" s="5"/>
      <c r="AC1415" s="5"/>
      <c r="AD1415" s="5"/>
      <c r="AE1415" s="5"/>
      <c r="AF1415" s="5"/>
      <c r="AG1415" s="5"/>
      <c r="AH1415" s="5"/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s="2" customFormat="1">
      <c r="A1416" s="1"/>
      <c r="C1416" s="3"/>
      <c r="R1416" s="4"/>
      <c r="S1416" s="4"/>
      <c r="T1416" s="5"/>
      <c r="U1416" s="5"/>
      <c r="V1416" s="5"/>
      <c r="W1416" s="5"/>
      <c r="X1416" s="5"/>
      <c r="Y1416" s="5"/>
      <c r="Z1416" s="5"/>
      <c r="AA1416" s="5"/>
      <c r="AB1416" s="5"/>
      <c r="AC1416" s="5"/>
      <c r="AD1416" s="5"/>
      <c r="AE1416" s="5"/>
      <c r="AF1416" s="5"/>
      <c r="AG1416" s="5"/>
      <c r="AH1416" s="5"/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s="2" customFormat="1">
      <c r="A1417" s="1"/>
      <c r="C1417" s="3"/>
      <c r="R1417" s="4"/>
      <c r="S1417" s="4"/>
      <c r="T1417" s="5"/>
      <c r="U1417" s="5"/>
      <c r="V1417" s="5"/>
      <c r="W1417" s="5"/>
      <c r="X1417" s="5"/>
      <c r="Y1417" s="5"/>
      <c r="Z1417" s="5"/>
      <c r="AA1417" s="5"/>
      <c r="AB1417" s="5"/>
      <c r="AC1417" s="5"/>
      <c r="AD1417" s="5"/>
      <c r="AE1417" s="5"/>
      <c r="AF1417" s="5"/>
      <c r="AG1417" s="5"/>
      <c r="AH1417" s="5"/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s="2" customFormat="1">
      <c r="A1418" s="1"/>
      <c r="C1418" s="3"/>
      <c r="R1418" s="4"/>
      <c r="S1418" s="4"/>
      <c r="T1418" s="5"/>
      <c r="U1418" s="5"/>
      <c r="V1418" s="5"/>
      <c r="W1418" s="5"/>
      <c r="X1418" s="5"/>
      <c r="Y1418" s="5"/>
      <c r="Z1418" s="5"/>
      <c r="AA1418" s="5"/>
      <c r="AB1418" s="5"/>
      <c r="AC1418" s="5"/>
      <c r="AD1418" s="5"/>
      <c r="AE1418" s="5"/>
      <c r="AF1418" s="5"/>
      <c r="AG1418" s="5"/>
      <c r="AH1418" s="5"/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s="2" customFormat="1">
      <c r="A1419" s="1"/>
      <c r="C1419" s="3"/>
      <c r="R1419" s="4"/>
      <c r="S1419" s="4"/>
      <c r="T1419" s="5"/>
      <c r="U1419" s="5"/>
      <c r="V1419" s="5"/>
      <c r="W1419" s="5"/>
      <c r="X1419" s="5"/>
      <c r="Y1419" s="5"/>
      <c r="Z1419" s="5"/>
      <c r="AA1419" s="5"/>
      <c r="AB1419" s="5"/>
      <c r="AC1419" s="5"/>
      <c r="AD1419" s="5"/>
      <c r="AE1419" s="5"/>
      <c r="AF1419" s="5"/>
      <c r="AG1419" s="5"/>
      <c r="AH1419" s="5"/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s="2" customFormat="1">
      <c r="A1420" s="1"/>
      <c r="C1420" s="3"/>
      <c r="R1420" s="4"/>
      <c r="S1420" s="4"/>
      <c r="T1420" s="5"/>
      <c r="U1420" s="5"/>
      <c r="V1420" s="5"/>
      <c r="W1420" s="5"/>
      <c r="X1420" s="5"/>
      <c r="Y1420" s="5"/>
      <c r="Z1420" s="5"/>
      <c r="AA1420" s="5"/>
      <c r="AB1420" s="5"/>
      <c r="AC1420" s="5"/>
      <c r="AD1420" s="5"/>
      <c r="AE1420" s="5"/>
      <c r="AF1420" s="5"/>
      <c r="AG1420" s="5"/>
      <c r="AH1420" s="5"/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s="2" customFormat="1">
      <c r="A1421" s="1"/>
      <c r="C1421" s="3"/>
      <c r="R1421" s="4"/>
      <c r="S1421" s="4"/>
      <c r="T1421" s="5"/>
      <c r="U1421" s="5"/>
      <c r="V1421" s="5"/>
      <c r="W1421" s="5"/>
      <c r="X1421" s="5"/>
      <c r="Y1421" s="5"/>
      <c r="Z1421" s="5"/>
      <c r="AA1421" s="5"/>
      <c r="AB1421" s="5"/>
      <c r="AC1421" s="5"/>
      <c r="AD1421" s="5"/>
      <c r="AE1421" s="5"/>
      <c r="AF1421" s="5"/>
      <c r="AG1421" s="5"/>
      <c r="AH1421" s="5"/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s="2" customFormat="1">
      <c r="A1422" s="1"/>
      <c r="C1422" s="3"/>
      <c r="R1422" s="4"/>
      <c r="S1422" s="4"/>
      <c r="T1422" s="5"/>
      <c r="U1422" s="5"/>
      <c r="V1422" s="5"/>
      <c r="W1422" s="5"/>
      <c r="X1422" s="5"/>
      <c r="Y1422" s="5"/>
      <c r="Z1422" s="5"/>
      <c r="AA1422" s="5"/>
      <c r="AB1422" s="5"/>
      <c r="AC1422" s="5"/>
      <c r="AD1422" s="5"/>
      <c r="AE1422" s="5"/>
      <c r="AF1422" s="5"/>
      <c r="AG1422" s="5"/>
      <c r="AH1422" s="5"/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s="2" customFormat="1">
      <c r="A1423" s="1"/>
      <c r="C1423" s="3"/>
      <c r="R1423" s="4"/>
      <c r="S1423" s="4"/>
      <c r="T1423" s="5"/>
      <c r="U1423" s="5"/>
      <c r="V1423" s="5"/>
      <c r="W1423" s="5"/>
      <c r="X1423" s="5"/>
      <c r="Y1423" s="5"/>
      <c r="Z1423" s="5"/>
      <c r="AA1423" s="5"/>
      <c r="AB1423" s="5"/>
      <c r="AC1423" s="5"/>
      <c r="AD1423" s="5"/>
      <c r="AE1423" s="5"/>
      <c r="AF1423" s="5"/>
      <c r="AG1423" s="5"/>
      <c r="AH1423" s="5"/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s="2" customFormat="1">
      <c r="A1424" s="1"/>
      <c r="C1424" s="3"/>
      <c r="R1424" s="4"/>
      <c r="S1424" s="4"/>
      <c r="T1424" s="5"/>
      <c r="U1424" s="5"/>
      <c r="V1424" s="5"/>
      <c r="W1424" s="5"/>
      <c r="X1424" s="5"/>
      <c r="Y1424" s="5"/>
      <c r="Z1424" s="5"/>
      <c r="AA1424" s="5"/>
      <c r="AB1424" s="5"/>
      <c r="AC1424" s="5"/>
      <c r="AD1424" s="5"/>
      <c r="AE1424" s="5"/>
      <c r="AF1424" s="5"/>
      <c r="AG1424" s="5"/>
      <c r="AH1424" s="5"/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s="2" customFormat="1">
      <c r="A1425" s="1"/>
      <c r="C1425" s="3"/>
      <c r="R1425" s="4"/>
      <c r="S1425" s="4"/>
      <c r="T1425" s="5"/>
      <c r="U1425" s="5"/>
      <c r="V1425" s="5"/>
      <c r="W1425" s="5"/>
      <c r="X1425" s="5"/>
      <c r="Y1425" s="5"/>
      <c r="Z1425" s="5"/>
      <c r="AA1425" s="5"/>
      <c r="AB1425" s="5"/>
      <c r="AC1425" s="5"/>
      <c r="AD1425" s="5"/>
      <c r="AE1425" s="5"/>
      <c r="AF1425" s="5"/>
      <c r="AG1425" s="5"/>
      <c r="AH1425" s="5"/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s="2" customFormat="1">
      <c r="A1426" s="1"/>
      <c r="C1426" s="3"/>
      <c r="R1426" s="4"/>
      <c r="S1426" s="4"/>
      <c r="T1426" s="5"/>
      <c r="U1426" s="5"/>
      <c r="V1426" s="5"/>
      <c r="W1426" s="5"/>
      <c r="X1426" s="5"/>
      <c r="Y1426" s="5"/>
      <c r="Z1426" s="5"/>
      <c r="AA1426" s="5"/>
      <c r="AB1426" s="5"/>
      <c r="AC1426" s="5"/>
      <c r="AD1426" s="5"/>
      <c r="AE1426" s="5"/>
      <c r="AF1426" s="5"/>
      <c r="AG1426" s="5"/>
      <c r="AH1426" s="5"/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s="2" customFormat="1">
      <c r="A1427" s="1"/>
      <c r="C1427" s="3"/>
      <c r="R1427" s="4"/>
      <c r="S1427" s="4"/>
      <c r="T1427" s="5"/>
      <c r="U1427" s="5"/>
      <c r="V1427" s="5"/>
      <c r="W1427" s="5"/>
      <c r="X1427" s="5"/>
      <c r="Y1427" s="5"/>
      <c r="Z1427" s="5"/>
      <c r="AA1427" s="5"/>
      <c r="AB1427" s="5"/>
      <c r="AC1427" s="5"/>
      <c r="AD1427" s="5"/>
      <c r="AE1427" s="5"/>
      <c r="AF1427" s="5"/>
      <c r="AG1427" s="5"/>
      <c r="AH1427" s="5"/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s="2" customFormat="1">
      <c r="A1428" s="1"/>
      <c r="C1428" s="3"/>
      <c r="R1428" s="4"/>
      <c r="S1428" s="4"/>
      <c r="T1428" s="5"/>
      <c r="U1428" s="5"/>
      <c r="V1428" s="5"/>
      <c r="W1428" s="5"/>
      <c r="X1428" s="5"/>
      <c r="Y1428" s="5"/>
      <c r="Z1428" s="5"/>
      <c r="AA1428" s="5"/>
      <c r="AB1428" s="5"/>
      <c r="AC1428" s="5"/>
      <c r="AD1428" s="5"/>
      <c r="AE1428" s="5"/>
      <c r="AF1428" s="5"/>
      <c r="AG1428" s="5"/>
      <c r="AH1428" s="5"/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s="2" customFormat="1">
      <c r="A1429" s="1"/>
      <c r="C1429" s="3"/>
      <c r="R1429" s="4"/>
      <c r="S1429" s="4"/>
      <c r="T1429" s="5"/>
      <c r="U1429" s="5"/>
      <c r="V1429" s="5"/>
      <c r="W1429" s="5"/>
      <c r="X1429" s="5"/>
      <c r="Y1429" s="5"/>
      <c r="Z1429" s="5"/>
      <c r="AA1429" s="5"/>
      <c r="AB1429" s="5"/>
      <c r="AC1429" s="5"/>
      <c r="AD1429" s="5"/>
      <c r="AE1429" s="5"/>
      <c r="AF1429" s="5"/>
      <c r="AG1429" s="5"/>
      <c r="AH1429" s="5"/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s="2" customFormat="1">
      <c r="A1430" s="1"/>
      <c r="C1430" s="3"/>
      <c r="R1430" s="4"/>
      <c r="S1430" s="4"/>
      <c r="T1430" s="5"/>
      <c r="U1430" s="5"/>
      <c r="V1430" s="5"/>
      <c r="W1430" s="5"/>
      <c r="X1430" s="5"/>
      <c r="Y1430" s="5"/>
      <c r="Z1430" s="5"/>
      <c r="AA1430" s="5"/>
      <c r="AB1430" s="5"/>
      <c r="AC1430" s="5"/>
      <c r="AD1430" s="5"/>
      <c r="AE1430" s="5"/>
      <c r="AF1430" s="5"/>
      <c r="AG1430" s="5"/>
      <c r="AH1430" s="5"/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s="2" customFormat="1">
      <c r="A1431" s="1"/>
      <c r="C1431" s="3"/>
      <c r="R1431" s="4"/>
      <c r="S1431" s="4"/>
      <c r="T1431" s="5"/>
      <c r="U1431" s="5"/>
      <c r="V1431" s="5"/>
      <c r="W1431" s="5"/>
      <c r="X1431" s="5"/>
      <c r="Y1431" s="5"/>
      <c r="Z1431" s="5"/>
      <c r="AA1431" s="5"/>
      <c r="AB1431" s="5"/>
      <c r="AC1431" s="5"/>
      <c r="AD1431" s="5"/>
      <c r="AE1431" s="5"/>
      <c r="AF1431" s="5"/>
      <c r="AG1431" s="5"/>
      <c r="AH1431" s="5"/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s="2" customFormat="1">
      <c r="A1432" s="1"/>
      <c r="C1432" s="3"/>
      <c r="R1432" s="4"/>
      <c r="S1432" s="4"/>
      <c r="T1432" s="5"/>
      <c r="U1432" s="5"/>
      <c r="V1432" s="5"/>
      <c r="W1432" s="5"/>
      <c r="X1432" s="5"/>
      <c r="Y1432" s="5"/>
      <c r="Z1432" s="5"/>
      <c r="AA1432" s="5"/>
      <c r="AB1432" s="5"/>
      <c r="AC1432" s="5"/>
      <c r="AD1432" s="5"/>
      <c r="AE1432" s="5"/>
      <c r="AF1432" s="5"/>
      <c r="AG1432" s="5"/>
      <c r="AH1432" s="5"/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s="2" customFormat="1">
      <c r="A1433" s="1"/>
      <c r="C1433" s="3"/>
      <c r="R1433" s="4"/>
      <c r="S1433" s="4"/>
      <c r="T1433" s="5"/>
      <c r="U1433" s="5"/>
      <c r="V1433" s="5"/>
      <c r="W1433" s="5"/>
      <c r="X1433" s="5"/>
      <c r="Y1433" s="5"/>
      <c r="Z1433" s="5"/>
      <c r="AA1433" s="5"/>
      <c r="AB1433" s="5"/>
      <c r="AC1433" s="5"/>
      <c r="AD1433" s="5"/>
      <c r="AE1433" s="5"/>
      <c r="AF1433" s="5"/>
      <c r="AG1433" s="5"/>
      <c r="AH1433" s="5"/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s="2" customFormat="1">
      <c r="A1434" s="1"/>
      <c r="C1434" s="3"/>
      <c r="R1434" s="4"/>
      <c r="S1434" s="4"/>
      <c r="T1434" s="5"/>
      <c r="U1434" s="5"/>
      <c r="V1434" s="5"/>
      <c r="W1434" s="5"/>
      <c r="X1434" s="5"/>
      <c r="Y1434" s="5"/>
      <c r="Z1434" s="5"/>
      <c r="AA1434" s="5"/>
      <c r="AB1434" s="5"/>
      <c r="AC1434" s="5"/>
      <c r="AD1434" s="5"/>
      <c r="AE1434" s="5"/>
      <c r="AF1434" s="5"/>
      <c r="AG1434" s="5"/>
      <c r="AH1434" s="5"/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s="2" customFormat="1">
      <c r="A1435" s="1"/>
      <c r="C1435" s="3"/>
      <c r="R1435" s="4"/>
      <c r="S1435" s="4"/>
      <c r="T1435" s="5"/>
      <c r="U1435" s="5"/>
      <c r="V1435" s="5"/>
      <c r="W1435" s="5"/>
      <c r="X1435" s="5"/>
      <c r="Y1435" s="5"/>
      <c r="Z1435" s="5"/>
      <c r="AA1435" s="5"/>
      <c r="AB1435" s="5"/>
      <c r="AC1435" s="5"/>
      <c r="AD1435" s="5"/>
      <c r="AE1435" s="5"/>
      <c r="AF1435" s="5"/>
      <c r="AG1435" s="5"/>
      <c r="AH1435" s="5"/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</sheetData>
  <autoFilter ref="A4:S22">
    <sortState ref="A5:P11">
      <sortCondition descending="1" ref="A4:A11"/>
    </sortState>
  </autoFilter>
  <dataConsolidate/>
  <mergeCells count="8">
    <mergeCell ref="D2:N2"/>
    <mergeCell ref="I3:M3"/>
    <mergeCell ref="O3:Q3"/>
    <mergeCell ref="A53:A54"/>
    <mergeCell ref="A41:A42"/>
    <mergeCell ref="A47:A48"/>
    <mergeCell ref="A49:A50"/>
    <mergeCell ref="A51:A52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7030A0"/>
  </sheetPr>
  <dimension ref="A1:M122"/>
  <sheetViews>
    <sheetView zoomScale="96" zoomScaleNormal="96" workbookViewId="0">
      <selection activeCell="C37" sqref="C37"/>
    </sheetView>
  </sheetViews>
  <sheetFormatPr baseColWidth="10" defaultColWidth="11.42578125" defaultRowHeight="15.75"/>
  <cols>
    <col min="1" max="1" width="4" style="5" customWidth="1"/>
    <col min="2" max="2" width="45.85546875" style="5" customWidth="1"/>
    <col min="3" max="3" width="16.5703125" style="5" customWidth="1"/>
    <col min="4" max="4" width="6" style="5" customWidth="1"/>
    <col min="5" max="5" width="4" style="5" customWidth="1"/>
    <col min="6" max="6" width="21.28515625" style="5" customWidth="1"/>
    <col min="7" max="7" width="18" style="5" customWidth="1"/>
    <col min="8" max="8" width="45.42578125" style="5" customWidth="1"/>
    <col min="9" max="9" width="5.140625" style="5" customWidth="1"/>
    <col min="10" max="10" width="45" style="5" customWidth="1"/>
    <col min="11" max="11" width="17.28515625" style="5" customWidth="1"/>
    <col min="12" max="16384" width="11.42578125" style="5"/>
  </cols>
  <sheetData>
    <row r="1" spans="1:13" ht="21.75" customHeight="1">
      <c r="B1" s="310" t="s">
        <v>256</v>
      </c>
      <c r="C1" s="311"/>
      <c r="J1" s="310" t="s">
        <v>257</v>
      </c>
      <c r="K1" s="311"/>
    </row>
    <row r="2" spans="1:13" ht="32.25" customHeight="1">
      <c r="A2" s="78"/>
      <c r="B2" s="79" t="s">
        <v>258</v>
      </c>
      <c r="C2" s="79" t="s">
        <v>259</v>
      </c>
      <c r="I2" s="78"/>
      <c r="J2" s="79" t="s">
        <v>258</v>
      </c>
      <c r="K2" s="79" t="s">
        <v>260</v>
      </c>
      <c r="L2" s="312"/>
      <c r="M2" s="312"/>
    </row>
    <row r="3" spans="1:13" ht="18" customHeight="1">
      <c r="A3" s="232"/>
      <c r="B3" s="80" t="s">
        <v>30</v>
      </c>
      <c r="C3" s="81" t="e">
        <f>SUM(C20,C35,C50,C65,C80,C95,K3,K20,K35,K50,K65,K80,K95)</f>
        <v>#REF!</v>
      </c>
      <c r="D3" s="82"/>
      <c r="I3" s="232"/>
      <c r="J3" s="80" t="s">
        <v>30</v>
      </c>
      <c r="K3" s="83" t="s">
        <v>261</v>
      </c>
      <c r="L3" s="84"/>
      <c r="M3" s="85"/>
    </row>
    <row r="4" spans="1:13" ht="15" customHeight="1">
      <c r="A4" s="235"/>
      <c r="B4" s="80" t="s">
        <v>24</v>
      </c>
      <c r="C4" s="86" t="e">
        <f>SUM(C21,C36,C51,C66,C81,C96,K4,K21,K36,K51,K66,K81,K96)</f>
        <v>#REF!</v>
      </c>
      <c r="I4" s="235"/>
      <c r="J4" s="80" t="s">
        <v>24</v>
      </c>
      <c r="K4" s="83" t="s">
        <v>261</v>
      </c>
      <c r="L4" s="87"/>
    </row>
    <row r="5" spans="1:13">
      <c r="A5" s="88"/>
      <c r="B5" s="89" t="s">
        <v>45</v>
      </c>
      <c r="C5" s="90" t="e">
        <f>SUM(C22,C37,C52,C67,C82,C97,K4,K22,K37,K52,K67,K82,K97)</f>
        <v>#REF!</v>
      </c>
      <c r="I5" s="88"/>
      <c r="J5" s="89" t="s">
        <v>45</v>
      </c>
      <c r="K5" s="83" t="s">
        <v>261</v>
      </c>
      <c r="L5" s="91"/>
    </row>
    <row r="6" spans="1:13">
      <c r="A6" s="231"/>
      <c r="B6" s="89" t="s">
        <v>262</v>
      </c>
      <c r="C6" s="86" t="e">
        <f>SUM(C23,C38,C53,C68,C83,C98,K6,K23,K38,K53,K68,K83,K98)</f>
        <v>#REF!</v>
      </c>
      <c r="I6" s="231"/>
      <c r="J6" s="89" t="s">
        <v>262</v>
      </c>
      <c r="K6" s="83" t="s">
        <v>261</v>
      </c>
      <c r="L6" s="91"/>
    </row>
    <row r="7" spans="1:13">
      <c r="A7" s="234"/>
      <c r="B7" s="89" t="s">
        <v>263</v>
      </c>
      <c r="C7" s="86" t="e">
        <f>SUM(C24,C39,C54,C69,C84,C99,K7,K24,K39,K54,K69,K84,K99)</f>
        <v>#REF!</v>
      </c>
      <c r="I7" s="234"/>
      <c r="J7" s="89" t="s">
        <v>263</v>
      </c>
      <c r="K7" s="83" t="s">
        <v>261</v>
      </c>
      <c r="L7" s="91"/>
    </row>
    <row r="8" spans="1:13">
      <c r="A8" s="239"/>
      <c r="B8" s="89" t="s">
        <v>264</v>
      </c>
      <c r="C8" s="92" t="e">
        <f>SUM(C25,C40,C55,C70,C85,C100,K8,K25,K40,K55,K70,K85,K100)</f>
        <v>#REF!</v>
      </c>
      <c r="I8" s="239"/>
      <c r="J8" s="89" t="s">
        <v>264</v>
      </c>
      <c r="K8" s="83" t="s">
        <v>261</v>
      </c>
      <c r="L8" s="91"/>
    </row>
    <row r="9" spans="1:13">
      <c r="A9" s="241"/>
      <c r="B9" s="89" t="s">
        <v>265</v>
      </c>
      <c r="C9" s="93" t="e">
        <f>SUM(C26,C41,C56,C71,C86,C101,K9,K26,K41,K56,K71,K86,K101)</f>
        <v>#REF!</v>
      </c>
      <c r="I9" s="241"/>
      <c r="J9" s="89" t="s">
        <v>265</v>
      </c>
      <c r="K9" s="83" t="s">
        <v>261</v>
      </c>
      <c r="L9" s="91"/>
    </row>
    <row r="10" spans="1:13">
      <c r="A10" s="243"/>
      <c r="B10" s="89" t="s">
        <v>52</v>
      </c>
      <c r="C10" s="86" t="e">
        <f>SUM(C27,C42,C57,C72,C87,C102,K10,K27,K42,K57,K72,K87,K102)</f>
        <v>#REF!</v>
      </c>
      <c r="I10" s="243"/>
      <c r="J10" s="89" t="s">
        <v>52</v>
      </c>
      <c r="K10" s="83" t="s">
        <v>261</v>
      </c>
      <c r="L10" s="91"/>
      <c r="M10" s="94"/>
    </row>
    <row r="11" spans="1:13">
      <c r="A11" s="245"/>
      <c r="B11" s="89" t="s">
        <v>246</v>
      </c>
      <c r="C11" s="95" t="e">
        <f>SUM(C28,C43,C58,C73,C88,C103,K119,K103,K88,K73,K58,K43,K28,K11)</f>
        <v>#DIV/0!</v>
      </c>
      <c r="I11" s="245"/>
      <c r="J11" s="89" t="s">
        <v>246</v>
      </c>
      <c r="K11" s="96" t="e">
        <f>SUM(SGEN_INVENTARIO!K32,SGEN_INVENTARIO!K33,SGEN_INVENTARIO!K34,SGEN_INVENTARIO!K35,SGEN_INVENTARIO!K36)</f>
        <v>#DIV/0!</v>
      </c>
      <c r="L11" s="91"/>
    </row>
    <row r="12" spans="1:13">
      <c r="A12" s="250"/>
      <c r="B12" s="89" t="s">
        <v>266</v>
      </c>
      <c r="C12" s="97" t="e">
        <f>SUM(C29,C44,C59,C74,C89,C104,K12,K29,K44,K59,K74,K89,K104)</f>
        <v>#REF!</v>
      </c>
      <c r="I12" s="250"/>
      <c r="J12" s="89" t="s">
        <v>266</v>
      </c>
      <c r="K12" s="83" t="s">
        <v>261</v>
      </c>
      <c r="L12" s="98"/>
    </row>
    <row r="13" spans="1:13" ht="15.75" customHeight="1">
      <c r="A13" s="248"/>
      <c r="B13" s="99" t="s">
        <v>40</v>
      </c>
      <c r="C13" s="86" t="e">
        <f>SUM(K13,C30,K30,C45,K45,C60,K60,C75,K75,C90,K90,C105,K105)</f>
        <v>#REF!</v>
      </c>
      <c r="I13" s="248"/>
      <c r="J13" s="99" t="s">
        <v>40</v>
      </c>
      <c r="K13" s="83" t="s">
        <v>261</v>
      </c>
    </row>
    <row r="14" spans="1:13" ht="15.75" customHeight="1">
      <c r="B14" s="101" t="s">
        <v>267</v>
      </c>
      <c r="C14" s="90" t="e">
        <f>SUM(C3:C13)</f>
        <v>#REF!</v>
      </c>
      <c r="J14" s="101" t="s">
        <v>267</v>
      </c>
      <c r="K14" s="96" t="e">
        <f>SUM(K3:K13)</f>
        <v>#DIV/0!</v>
      </c>
    </row>
    <row r="15" spans="1:13" ht="15.75" customHeight="1">
      <c r="B15" s="102"/>
      <c r="C15" s="103"/>
      <c r="J15" s="102"/>
      <c r="K15" s="94"/>
    </row>
    <row r="16" spans="1:13" ht="9" customHeight="1">
      <c r="B16" s="102"/>
      <c r="C16" s="103"/>
      <c r="J16" s="102"/>
      <c r="K16" s="94"/>
    </row>
    <row r="17" spans="1:13" ht="8.25" customHeight="1">
      <c r="K17" s="78"/>
      <c r="L17" s="313"/>
      <c r="M17" s="313"/>
    </row>
    <row r="18" spans="1:13">
      <c r="B18" s="310" t="s">
        <v>22</v>
      </c>
      <c r="C18" s="311"/>
      <c r="J18" s="310" t="s">
        <v>228</v>
      </c>
      <c r="K18" s="311"/>
      <c r="L18" s="104"/>
      <c r="M18" s="105"/>
    </row>
    <row r="19" spans="1:13" ht="31.5">
      <c r="A19" s="78"/>
      <c r="B19" s="106" t="s">
        <v>258</v>
      </c>
      <c r="C19" s="106" t="s">
        <v>259</v>
      </c>
      <c r="I19" s="78"/>
      <c r="J19" s="79" t="s">
        <v>258</v>
      </c>
      <c r="K19" s="79" t="s">
        <v>259</v>
      </c>
      <c r="L19" s="107"/>
      <c r="M19" s="108"/>
    </row>
    <row r="20" spans="1:13">
      <c r="A20" s="233"/>
      <c r="B20" s="109" t="s">
        <v>30</v>
      </c>
      <c r="C20" s="110" t="e">
        <f>SUM(SGEN_INVENTARIO!M7,SGEN_INVENTARIO!M11,SGEN_INVENTARIO!M15,SGEN_INVENTARIO!#REF!,SGEN_INVENTARIO!#REF!,SGEN_INVENTARIO!#REF!,SGEN_INVENTARIO!#REF!,SGEN_INVENTARIO!#REF!,SGEN_INVENTARIO!#REF!,SGEN_INVENTARIO!#REF!,SGEN_INVENTARIO!#REF!)</f>
        <v>#REF!</v>
      </c>
      <c r="I20" s="232"/>
      <c r="J20" s="80" t="s">
        <v>30</v>
      </c>
      <c r="K20" s="83" t="s">
        <v>261</v>
      </c>
      <c r="L20" s="111"/>
      <c r="M20" s="108"/>
    </row>
    <row r="21" spans="1:13">
      <c r="A21" s="236"/>
      <c r="B21" s="109" t="s">
        <v>24</v>
      </c>
      <c r="C21" s="110" t="e">
        <f>SUM(SGEN_INVENTARIO!M5,SGEN_INVENTARIO!M8,SGEN_INVENTARIO!M9,SGEN_INVENTARIO!M12,SGEN_INVENTARIO!M13,SGEN_INVENTARIO!M16,SGEN_INVENTARIO!M17,SGEN_INVENTARIO!M20,SGEN_INVENTARIO!M21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  <c r="I21" s="235"/>
      <c r="J21" s="80" t="s">
        <v>24</v>
      </c>
      <c r="K21" s="96" t="e">
        <f>SUM(SGEN_INVENTARIO!#REF!,SGEN_INVENTARIO!#REF!,SGEN_INVENTARIO!#REF!,SGEN_INVENTARIO!#REF!,SGEN_INVENTARIO!#REF!,SGEN_INVENTARIO!#REF!)</f>
        <v>#REF!</v>
      </c>
      <c r="L21" s="111"/>
      <c r="M21" s="108"/>
    </row>
    <row r="22" spans="1:13">
      <c r="A22" s="112"/>
      <c r="B22" s="113" t="s">
        <v>45</v>
      </c>
      <c r="C22" s="114" t="e">
        <f>SUM(SGEN_INVENTARIO!#REF!,SGEN_INVENTARIO!#REF!,SGEN_INVENTARIO!#REF!,SGEN_INVENTARIO!#REF!)</f>
        <v>#REF!</v>
      </c>
      <c r="I22" s="88"/>
      <c r="J22" s="89" t="s">
        <v>45</v>
      </c>
      <c r="K22" s="83"/>
      <c r="L22" s="111"/>
      <c r="M22" s="108"/>
    </row>
    <row r="23" spans="1:13">
      <c r="A23" s="237"/>
      <c r="B23" s="113" t="s">
        <v>262</v>
      </c>
      <c r="C23" s="110" t="e">
        <f>SUM(SGEN_INVENTARIO!M6,SGEN_INVENTARIO!M10,SGEN_INVENTARIO!M14,SGEN_INVENTARIO!M18,SGEN_INVENTARIO!M19,SGEN_INVENTARIO!M22,SGEN_INVENTARIO!#REF!)</f>
        <v>#REF!</v>
      </c>
      <c r="I23" s="231"/>
      <c r="J23" s="89" t="s">
        <v>262</v>
      </c>
      <c r="K23" s="83" t="s">
        <v>261</v>
      </c>
      <c r="L23" s="111"/>
      <c r="M23" s="108"/>
    </row>
    <row r="24" spans="1:13">
      <c r="A24" s="238"/>
      <c r="B24" s="113" t="s">
        <v>263</v>
      </c>
      <c r="C24" s="110" t="e">
        <f>SUM(SGEN_INVENTARIO!#REF!,SGEN_INVENTARIO!#REF!)</f>
        <v>#REF!</v>
      </c>
      <c r="I24" s="234"/>
      <c r="J24" s="89" t="s">
        <v>263</v>
      </c>
      <c r="K24" s="83" t="s">
        <v>261</v>
      </c>
      <c r="L24" s="111"/>
      <c r="M24" s="108"/>
    </row>
    <row r="25" spans="1:13">
      <c r="A25" s="240"/>
      <c r="B25" s="113" t="s">
        <v>264</v>
      </c>
      <c r="C25" s="114" t="s">
        <v>261</v>
      </c>
      <c r="I25" s="239"/>
      <c r="J25" s="89" t="s">
        <v>264</v>
      </c>
      <c r="K25" s="83" t="s">
        <v>261</v>
      </c>
      <c r="L25" s="111"/>
      <c r="M25" s="108"/>
    </row>
    <row r="26" spans="1:13">
      <c r="A26" s="242"/>
      <c r="B26" s="113" t="s">
        <v>265</v>
      </c>
      <c r="C26" s="114" t="s">
        <v>261</v>
      </c>
      <c r="I26" s="241"/>
      <c r="J26" s="89" t="s">
        <v>265</v>
      </c>
      <c r="K26" s="83" t="s">
        <v>261</v>
      </c>
      <c r="L26" s="115"/>
      <c r="M26" s="108"/>
    </row>
    <row r="27" spans="1:13">
      <c r="A27" s="244"/>
      <c r="B27" s="113" t="s">
        <v>52</v>
      </c>
      <c r="C27" s="114" t="e">
        <f>SUM(SGEN_INVENTARIO!#REF!)</f>
        <v>#REF!</v>
      </c>
      <c r="I27" s="243"/>
      <c r="J27" s="89" t="s">
        <v>52</v>
      </c>
      <c r="K27" s="83" t="e">
        <f>SUM(SGEN_INVENTARIO!#REF!)</f>
        <v>#REF!</v>
      </c>
      <c r="L27" s="116"/>
      <c r="M27" s="78"/>
    </row>
    <row r="28" spans="1:13">
      <c r="A28" s="246"/>
      <c r="B28" s="113" t="s">
        <v>246</v>
      </c>
      <c r="C28" s="114" t="s">
        <v>261</v>
      </c>
      <c r="I28" s="245"/>
      <c r="J28" s="89" t="s">
        <v>246</v>
      </c>
      <c r="K28" s="83" t="s">
        <v>261</v>
      </c>
    </row>
    <row r="29" spans="1:13">
      <c r="A29" s="251"/>
      <c r="B29" s="113" t="s">
        <v>266</v>
      </c>
      <c r="C29" s="114" t="s">
        <v>261</v>
      </c>
      <c r="I29" s="250"/>
      <c r="J29" s="89" t="s">
        <v>266</v>
      </c>
      <c r="K29" s="83" t="s">
        <v>261</v>
      </c>
    </row>
    <row r="30" spans="1:13">
      <c r="A30" s="249"/>
      <c r="B30" s="117" t="s">
        <v>40</v>
      </c>
      <c r="C30" s="110" t="e">
        <f>SUM(SGEN_INVENTARIO!#REF!,SGEN_INVENTARIO!#REF!,SGEN_INVENTARIO!#REF!,SGEN_INVENTARIO!#REF!,SGEN_INVENTARIO!#REF!,SGEN_INVENTARIO!#REF!)</f>
        <v>#REF!</v>
      </c>
      <c r="I30" s="248"/>
      <c r="J30" s="99" t="s">
        <v>40</v>
      </c>
      <c r="K30" s="83" t="s">
        <v>261</v>
      </c>
    </row>
    <row r="31" spans="1:13">
      <c r="B31" s="118" t="s">
        <v>267</v>
      </c>
      <c r="C31" s="114" t="e">
        <f>SUM(C20:C30)</f>
        <v>#REF!</v>
      </c>
      <c r="J31" s="101" t="s">
        <v>267</v>
      </c>
      <c r="K31" s="83" t="e">
        <f>SUM(K20:K30)</f>
        <v>#REF!</v>
      </c>
    </row>
    <row r="32" spans="1:13">
      <c r="A32" s="78"/>
      <c r="B32" s="111"/>
      <c r="C32" s="108"/>
    </row>
    <row r="33" spans="1:11">
      <c r="B33" s="310" t="s">
        <v>55</v>
      </c>
      <c r="C33" s="311"/>
      <c r="J33" s="310" t="s">
        <v>208</v>
      </c>
      <c r="K33" s="311"/>
    </row>
    <row r="34" spans="1:11" ht="31.5">
      <c r="A34" s="78"/>
      <c r="B34" s="79" t="s">
        <v>258</v>
      </c>
      <c r="C34" s="79" t="s">
        <v>259</v>
      </c>
      <c r="I34" s="78"/>
      <c r="J34" s="79" t="s">
        <v>258</v>
      </c>
      <c r="K34" s="79" t="s">
        <v>259</v>
      </c>
    </row>
    <row r="35" spans="1:11">
      <c r="A35" s="232"/>
      <c r="B35" s="80" t="s">
        <v>30</v>
      </c>
      <c r="C35" s="96" t="e">
        <f>SUM(SGEN_INVENTARIO!#REF!,SGEN_INVENTARIO!#REF!,SGEN_INVENTARIO!#REF!,SGEN_INVENTARIO!#REF!)</f>
        <v>#REF!</v>
      </c>
      <c r="I35" s="232"/>
      <c r="J35" s="80" t="s">
        <v>30</v>
      </c>
      <c r="K35" s="96" t="e">
        <f>SUM(SGEN_INVENTARIO!#REF!,SGEN_INVENTARIO!#REF!,SGEN_INVENTARIO!#REF!,SGEN_INVENTARIO!#REF!,SGEN_INVENTARIO!#REF!,SGEN_INVENTARIO!#REF!,SGEN_INVENTARIO!#REF!,SGEN_INVENTARIO!#REF!,SGEN_INVENTARIO!#REF!,SGEN_INVENTARIO!#REF!,SGEN_INVENTARIO!#REF!)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36" spans="1:11">
      <c r="A36" s="235"/>
      <c r="B36" s="80" t="s">
        <v>24</v>
      </c>
      <c r="C36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  <c r="I36" s="235"/>
      <c r="J36" s="80" t="s">
        <v>24</v>
      </c>
      <c r="K36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37" spans="1:11">
      <c r="A37" s="88"/>
      <c r="B37" s="89" t="s">
        <v>45</v>
      </c>
      <c r="C37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  <c r="I37" s="88"/>
      <c r="J37" s="89" t="s">
        <v>45</v>
      </c>
      <c r="K37" s="83" t="e">
        <f>SUM(SGEN_INVENTARIO!#REF!,SGEN_INVENTARIO!#REF!,SGEN_INVENTARIO!#REF!,SGEN_INVENTARIO!#REF!,SGEN_INVENTARIO!#REF!,SGEN_INVENTARIO!#REF!)</f>
        <v>#REF!</v>
      </c>
    </row>
    <row r="38" spans="1:11">
      <c r="A38" s="231"/>
      <c r="B38" s="89" t="s">
        <v>262</v>
      </c>
      <c r="C38" s="96" t="e">
        <f>SUM(SGEN_INVENTARIO!#REF!,SGEN_INVENTARIO!#REF!,SGEN_INVENTARIO!#REF!,SGEN_INVENTARIO!#REF!,SGEN_INVENTARIO!#REF!)</f>
        <v>#REF!</v>
      </c>
      <c r="I38" s="231"/>
      <c r="J38" s="89" t="s">
        <v>262</v>
      </c>
      <c r="K38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39" spans="1:11">
      <c r="A39" s="234"/>
      <c r="B39" s="89" t="s">
        <v>263</v>
      </c>
      <c r="C39" s="96" t="e">
        <f>SUM(SGEN_INVENTARIO!#REF!)</f>
        <v>#REF!</v>
      </c>
      <c r="I39" s="234"/>
      <c r="J39" s="89" t="s">
        <v>263</v>
      </c>
      <c r="K39" s="96" t="e">
        <f>SUM(SGEN_INVENTARIO!#REF!,SGEN_INVENTARIO!#REF!)</f>
        <v>#REF!</v>
      </c>
    </row>
    <row r="40" spans="1:11">
      <c r="A40" s="239"/>
      <c r="B40" s="89" t="s">
        <v>264</v>
      </c>
      <c r="C40" s="83" t="s">
        <v>261</v>
      </c>
      <c r="I40" s="239"/>
      <c r="J40" s="89" t="s">
        <v>264</v>
      </c>
      <c r="K40" s="83" t="s">
        <v>261</v>
      </c>
    </row>
    <row r="41" spans="1:11">
      <c r="A41" s="241"/>
      <c r="B41" s="89" t="s">
        <v>265</v>
      </c>
      <c r="C41" s="83" t="s">
        <v>261</v>
      </c>
      <c r="I41" s="241"/>
      <c r="J41" s="89" t="s">
        <v>265</v>
      </c>
      <c r="K41" s="83" t="s">
        <v>261</v>
      </c>
    </row>
    <row r="42" spans="1:11">
      <c r="A42" s="243"/>
      <c r="B42" s="89" t="s">
        <v>52</v>
      </c>
      <c r="C42" s="83" t="e">
        <f>SUM(SGEN_INVENTARIO!#REF!)</f>
        <v>#REF!</v>
      </c>
      <c r="I42" s="243"/>
      <c r="J42" s="89" t="s">
        <v>52</v>
      </c>
      <c r="K42" s="119" t="e">
        <f>SUM(SGEN_INVENTARIO!#REF!,SGEN_INVENTARIO!#REF!)</f>
        <v>#REF!</v>
      </c>
    </row>
    <row r="43" spans="1:11">
      <c r="A43" s="245"/>
      <c r="B43" s="89" t="s">
        <v>246</v>
      </c>
      <c r="C43" s="83" t="s">
        <v>261</v>
      </c>
      <c r="I43" s="245"/>
      <c r="J43" s="89" t="s">
        <v>246</v>
      </c>
      <c r="K43" s="83" t="s">
        <v>261</v>
      </c>
    </row>
    <row r="44" spans="1:11">
      <c r="A44" s="250"/>
      <c r="B44" s="89" t="s">
        <v>266</v>
      </c>
      <c r="C44" s="83" t="s">
        <v>261</v>
      </c>
      <c r="I44" s="250"/>
      <c r="J44" s="89" t="s">
        <v>266</v>
      </c>
      <c r="K44" s="120" t="e">
        <f>SUM(SGEN_INVENTARIO!#REF!,SGEN_INVENTARIO!#REF!,SGEN_INVENTARIO!#REF!,SGEN_INVENTARIO!#REF!)</f>
        <v>#REF!</v>
      </c>
    </row>
    <row r="45" spans="1:11">
      <c r="A45" s="248"/>
      <c r="B45" s="99" t="s">
        <v>40</v>
      </c>
      <c r="C45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  <c r="I45" s="248"/>
      <c r="J45" s="99" t="s">
        <v>40</v>
      </c>
      <c r="K45" s="96" t="e">
        <f>SUM(SGEN_INVENTARIO!#REF!,SGEN_INVENTARIO!#REF!,SGEN_INVENTARIO!#REF!)</f>
        <v>#REF!</v>
      </c>
    </row>
    <row r="46" spans="1:11">
      <c r="B46" s="101" t="s">
        <v>267</v>
      </c>
      <c r="C46" s="83" t="e">
        <f>SUM(C35:C45)</f>
        <v>#REF!</v>
      </c>
      <c r="J46" s="101" t="s">
        <v>267</v>
      </c>
      <c r="K46" s="83" t="e">
        <f>SUM(K35:K45)</f>
        <v>#REF!</v>
      </c>
    </row>
    <row r="47" spans="1:11">
      <c r="A47" s="78"/>
      <c r="B47" s="111"/>
      <c r="C47" s="108"/>
    </row>
    <row r="48" spans="1:11">
      <c r="B48" s="310" t="s">
        <v>84</v>
      </c>
      <c r="C48" s="311"/>
      <c r="J48" s="310" t="s">
        <v>205</v>
      </c>
      <c r="K48" s="311"/>
    </row>
    <row r="49" spans="1:11" ht="31.5">
      <c r="A49" s="78"/>
      <c r="B49" s="79" t="s">
        <v>258</v>
      </c>
      <c r="C49" s="79" t="s">
        <v>259</v>
      </c>
      <c r="I49" s="78"/>
      <c r="J49" s="79" t="s">
        <v>258</v>
      </c>
      <c r="K49" s="79" t="s">
        <v>259</v>
      </c>
    </row>
    <row r="50" spans="1:11">
      <c r="A50" s="232"/>
      <c r="B50" s="121" t="s">
        <v>30</v>
      </c>
      <c r="C50" s="122" t="e">
        <f>SUM(SGEN_INVENTARIO!#REF!,SGEN_INVENTARIO!#REF!,SGEN_INVENTARIO!#REF!)</f>
        <v>#REF!</v>
      </c>
      <c r="I50" s="232"/>
      <c r="J50" s="80" t="s">
        <v>30</v>
      </c>
      <c r="K50" s="96" t="e">
        <f>SUM(SGEN_INVENTARIO!#REF!,SGEN_INVENTARIO!#REF!,SGEN_INVENTARIO!#REF!,SGEN_INVENTARIO!#REF!,SGEN_INVENTARIO!#REF!,SGEN_INVENTARIO!#REF!,SGEN_INVENTARIO!#REF!,SGEN_INVENTARIO!#REF!,SGEN_INVENTARIO!#REF!,SGEN_INVENTARIO!#REF!,SGEN_INVENTARIO!#REF!)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51" spans="1:11">
      <c r="A51" s="236"/>
      <c r="B51" s="109" t="s">
        <v>24</v>
      </c>
      <c r="C51" s="110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  <c r="I51" s="235"/>
      <c r="J51" s="80" t="s">
        <v>24</v>
      </c>
      <c r="K51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52" spans="1:11">
      <c r="A52" s="112"/>
      <c r="B52" s="113" t="s">
        <v>45</v>
      </c>
      <c r="C52" s="110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  <c r="I52" s="88"/>
      <c r="J52" s="89" t="s">
        <v>45</v>
      </c>
      <c r="K52" s="83" t="s">
        <v>261</v>
      </c>
    </row>
    <row r="53" spans="1:11">
      <c r="A53" s="237"/>
      <c r="B53" s="113" t="s">
        <v>262</v>
      </c>
      <c r="C53" s="114" t="s">
        <v>261</v>
      </c>
      <c r="I53" s="231"/>
      <c r="J53" s="89" t="s">
        <v>262</v>
      </c>
      <c r="K53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54" spans="1:11">
      <c r="A54" s="238"/>
      <c r="B54" s="113" t="s">
        <v>263</v>
      </c>
      <c r="C54" s="110" t="e">
        <f>SUM(SGEN_INVENTARIO!#REF!,SGEN_INVENTARIO!#REF!,SGEN_INVENTARIO!#REF!)</f>
        <v>#REF!</v>
      </c>
      <c r="I54" s="234"/>
      <c r="J54" s="89" t="s">
        <v>263</v>
      </c>
      <c r="K54" s="96" t="e">
        <f>SUM(SGEN_INVENTARIO!#REF!,SGEN_INVENTARIO!#REF!)</f>
        <v>#REF!</v>
      </c>
    </row>
    <row r="55" spans="1:11">
      <c r="A55" s="240"/>
      <c r="B55" s="113" t="s">
        <v>264</v>
      </c>
      <c r="C55" s="114" t="s">
        <v>261</v>
      </c>
      <c r="I55" s="239"/>
      <c r="J55" s="89" t="s">
        <v>264</v>
      </c>
      <c r="K55" s="83" t="s">
        <v>261</v>
      </c>
    </row>
    <row r="56" spans="1:11">
      <c r="A56" s="242"/>
      <c r="B56" s="113" t="s">
        <v>265</v>
      </c>
      <c r="C56" s="114" t="s">
        <v>261</v>
      </c>
      <c r="I56" s="241"/>
      <c r="J56" s="89" t="s">
        <v>265</v>
      </c>
      <c r="K56" s="83" t="s">
        <v>261</v>
      </c>
    </row>
    <row r="57" spans="1:11">
      <c r="A57" s="244"/>
      <c r="B57" s="113" t="s">
        <v>52</v>
      </c>
      <c r="C57" s="110" t="e">
        <f>SUM(SGEN_INVENTARIO!#REF!,SGEN_INVENTARIO!#REF!,SGEN_INVENTARIO!#REF!)</f>
        <v>#REF!</v>
      </c>
      <c r="I57" s="243"/>
      <c r="J57" s="89" t="s">
        <v>52</v>
      </c>
      <c r="K57" s="83" t="e">
        <f>SUM(SGEN_INVENTARIO!#REF!,SGEN_INVENTARIO!#REF!)</f>
        <v>#REF!</v>
      </c>
    </row>
    <row r="58" spans="1:11">
      <c r="A58" s="246"/>
      <c r="B58" s="113" t="s">
        <v>246</v>
      </c>
      <c r="C58" s="114" t="s">
        <v>261</v>
      </c>
      <c r="I58" s="245"/>
      <c r="J58" s="89" t="s">
        <v>246</v>
      </c>
      <c r="K58" s="83" t="s">
        <v>261</v>
      </c>
    </row>
    <row r="59" spans="1:11">
      <c r="A59" s="251"/>
      <c r="B59" s="113" t="s">
        <v>266</v>
      </c>
      <c r="C59" s="110" t="e">
        <f>SUM(SGEN_INVENTARIO!#REF!,SGEN_INVENTARIO!#REF!,SGEN_INVENTARIO!#REF!,SGEN_INVENTARIO!#REF!)</f>
        <v>#REF!</v>
      </c>
      <c r="I59" s="250"/>
      <c r="J59" s="89" t="s">
        <v>266</v>
      </c>
      <c r="K59" s="83" t="s">
        <v>261</v>
      </c>
    </row>
    <row r="60" spans="1:11">
      <c r="A60" s="249"/>
      <c r="B60" s="117" t="s">
        <v>40</v>
      </c>
      <c r="C60" s="110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  <c r="I60" s="248"/>
      <c r="J60" s="99" t="s">
        <v>40</v>
      </c>
      <c r="K60" s="123" t="s">
        <v>261</v>
      </c>
    </row>
    <row r="61" spans="1:11">
      <c r="B61" s="118" t="s">
        <v>267</v>
      </c>
      <c r="C61" s="114" t="e">
        <f>SUM(C50:C60)</f>
        <v>#REF!</v>
      </c>
      <c r="J61" s="101" t="s">
        <v>267</v>
      </c>
      <c r="K61" s="83" t="e">
        <f>SUM(K50:K60)</f>
        <v>#REF!</v>
      </c>
    </row>
    <row r="62" spans="1:11">
      <c r="B62" s="87"/>
    </row>
    <row r="63" spans="1:11">
      <c r="B63" s="310" t="s">
        <v>106</v>
      </c>
      <c r="C63" s="311"/>
      <c r="J63" s="310" t="s">
        <v>189</v>
      </c>
      <c r="K63" s="311"/>
    </row>
    <row r="64" spans="1:11" ht="31.5">
      <c r="A64" s="78"/>
      <c r="B64" s="79" t="s">
        <v>258</v>
      </c>
      <c r="C64" s="79" t="s">
        <v>259</v>
      </c>
      <c r="I64" s="78"/>
      <c r="J64" s="79" t="s">
        <v>258</v>
      </c>
      <c r="K64" s="79" t="s">
        <v>259</v>
      </c>
    </row>
    <row r="65" spans="1:11">
      <c r="A65" s="232"/>
      <c r="B65" s="80" t="s">
        <v>30</v>
      </c>
      <c r="C65" s="96" t="e">
        <f>SUM(SGEN_INVENTARIO!#REF!,SGEN_INVENTARIO!#REF!,SGEN_INVENTARIO!#REF!)</f>
        <v>#REF!</v>
      </c>
      <c r="I65" s="232"/>
      <c r="J65" s="80" t="s">
        <v>30</v>
      </c>
      <c r="K65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66" spans="1:11">
      <c r="A66" s="235"/>
      <c r="B66" s="80" t="s">
        <v>24</v>
      </c>
      <c r="C66" s="96" t="e">
        <f>SUM(SGEN_INVENTARIO!#REF!,SGEN_INVENTARIO!#REF!,SGEN_INVENTARIO!#REF!,SGEN_INVENTARIO!#REF!)</f>
        <v>#REF!</v>
      </c>
      <c r="I66" s="235"/>
      <c r="J66" s="80" t="s">
        <v>24</v>
      </c>
      <c r="K66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67" spans="1:11">
      <c r="A67" s="88"/>
      <c r="B67" s="89" t="s">
        <v>45</v>
      </c>
      <c r="C67" s="83" t="e">
        <f>SUM(SGEN_INVENTARIO!#REF!)</f>
        <v>#REF!</v>
      </c>
      <c r="I67" s="88"/>
      <c r="J67" s="89" t="s">
        <v>45</v>
      </c>
      <c r="K67" s="96" t="e">
        <f>SUM(SGEN_INVENTARIO!#REF!,SGEN_INVENTARIO!#REF!)</f>
        <v>#REF!</v>
      </c>
    </row>
    <row r="68" spans="1:11">
      <c r="A68" s="231"/>
      <c r="B68" s="89" t="s">
        <v>262</v>
      </c>
      <c r="C68" s="119"/>
      <c r="I68" s="231"/>
      <c r="J68" s="89" t="s">
        <v>262</v>
      </c>
      <c r="K68" s="96" t="s">
        <v>261</v>
      </c>
    </row>
    <row r="69" spans="1:11">
      <c r="A69" s="234"/>
      <c r="B69" s="89" t="s">
        <v>263</v>
      </c>
      <c r="C69" s="96" t="e">
        <f>SUM(SGEN_INVENTARIO!#REF!,SGEN_INVENTARIO!#REF!)</f>
        <v>#REF!</v>
      </c>
      <c r="I69" s="234"/>
      <c r="J69" s="89" t="s">
        <v>263</v>
      </c>
      <c r="K69" s="96" t="e">
        <f>SUM(SGEN_INVENTARIO!#REF!,SGEN_INVENTARIO!#REF!,SGEN_INVENTARIO!#REF!,SGEN_INVENTARIO!#REF!,SGEN_INVENTARIO!#REF!,SGEN_INVENTARIO!#REF!,SGEN_INVENTARIO!#REF!)</f>
        <v>#REF!</v>
      </c>
    </row>
    <row r="70" spans="1:11">
      <c r="A70" s="239"/>
      <c r="B70" s="89" t="s">
        <v>264</v>
      </c>
      <c r="C70" s="83" t="s">
        <v>261</v>
      </c>
      <c r="I70" s="239"/>
      <c r="J70" s="89" t="s">
        <v>264</v>
      </c>
      <c r="K70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71" spans="1:11">
      <c r="A71" s="241"/>
      <c r="B71" s="89" t="s">
        <v>265</v>
      </c>
      <c r="C71" s="83" t="s">
        <v>261</v>
      </c>
      <c r="I71" s="241"/>
      <c r="J71" s="89" t="s">
        <v>265</v>
      </c>
      <c r="K71" s="96" t="s">
        <v>261</v>
      </c>
    </row>
    <row r="72" spans="1:11">
      <c r="A72" s="243"/>
      <c r="B72" s="89" t="s">
        <v>52</v>
      </c>
      <c r="C72" s="83" t="s">
        <v>261</v>
      </c>
      <c r="I72" s="243"/>
      <c r="J72" s="89" t="s">
        <v>52</v>
      </c>
      <c r="K72" s="96" t="s">
        <v>261</v>
      </c>
    </row>
    <row r="73" spans="1:11">
      <c r="A73" s="245"/>
      <c r="B73" s="89" t="s">
        <v>246</v>
      </c>
      <c r="C73" s="83" t="s">
        <v>261</v>
      </c>
      <c r="I73" s="245"/>
      <c r="J73" s="89" t="s">
        <v>246</v>
      </c>
      <c r="K73" s="96" t="s">
        <v>261</v>
      </c>
    </row>
    <row r="74" spans="1:11">
      <c r="A74" s="250"/>
      <c r="B74" s="89" t="s">
        <v>266</v>
      </c>
      <c r="C74" s="120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  <c r="I74" s="250"/>
      <c r="J74" s="89" t="s">
        <v>266</v>
      </c>
      <c r="K74" s="96" t="s">
        <v>261</v>
      </c>
    </row>
    <row r="75" spans="1:11">
      <c r="A75" s="248"/>
      <c r="B75" s="99" t="s">
        <v>40</v>
      </c>
      <c r="C75" s="96" t="s">
        <v>261</v>
      </c>
      <c r="I75" s="248"/>
      <c r="J75" s="99" t="s">
        <v>40</v>
      </c>
      <c r="K75" s="96" t="e">
        <f>SUM(SGEN_INVENTARIO!#REF!,SGEN_INVENTARIO!#REF!)</f>
        <v>#REF!</v>
      </c>
    </row>
    <row r="76" spans="1:11">
      <c r="B76" s="101" t="s">
        <v>267</v>
      </c>
      <c r="C76" s="124" t="e">
        <f>SUM(C65:C75)</f>
        <v>#REF!</v>
      </c>
      <c r="J76" s="101" t="s">
        <v>267</v>
      </c>
      <c r="K76" s="83" t="e">
        <f>SUM(K65:K75)</f>
        <v>#REF!</v>
      </c>
    </row>
    <row r="77" spans="1:11">
      <c r="B77" s="312"/>
      <c r="C77" s="312"/>
    </row>
    <row r="78" spans="1:11">
      <c r="B78" s="310" t="s">
        <v>111</v>
      </c>
      <c r="C78" s="311"/>
      <c r="J78" s="310" t="s">
        <v>172</v>
      </c>
      <c r="K78" s="311"/>
    </row>
    <row r="79" spans="1:11" ht="31.5">
      <c r="A79" s="78"/>
      <c r="B79" s="79" t="s">
        <v>258</v>
      </c>
      <c r="C79" s="79" t="s">
        <v>259</v>
      </c>
      <c r="I79" s="78"/>
      <c r="J79" s="79" t="s">
        <v>258</v>
      </c>
      <c r="K79" s="79" t="s">
        <v>259</v>
      </c>
    </row>
    <row r="80" spans="1:11">
      <c r="A80" s="232"/>
      <c r="B80" s="80" t="s">
        <v>30</v>
      </c>
      <c r="C80" s="96" t="e">
        <f>SUM(SGEN_INVENTARIO!#REF!,SGEN_INVENTARIO!#REF!,SGEN_INVENTARIO!#REF!,SGEN_INVENTARIO!#REF!,SGEN_INVENTARIO!#REF!,SGEN_INVENTARIO!#REF!,SGEN_INVENTARIO!#REF!)</f>
        <v>#REF!</v>
      </c>
      <c r="I80" s="232"/>
      <c r="J80" s="80" t="s">
        <v>30</v>
      </c>
      <c r="K80" s="96" t="e">
        <f>SUM(SGEN_INVENTARIO!#REF!,SGEN_INVENTARIO!#REF!,SGEN_INVENTARIO!#REF!,SGEN_INVENTARIO!#REF!)</f>
        <v>#REF!</v>
      </c>
    </row>
    <row r="81" spans="1:11">
      <c r="A81" s="235"/>
      <c r="B81" s="80" t="s">
        <v>24</v>
      </c>
      <c r="C81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  <c r="I81" s="235"/>
      <c r="J81" s="80" t="s">
        <v>24</v>
      </c>
      <c r="K81" s="122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82" spans="1:11">
      <c r="A82" s="88"/>
      <c r="B82" s="89" t="s">
        <v>45</v>
      </c>
      <c r="C82" s="96" t="e">
        <f>SUM(SGEN_INVENTARIO!#REF!,SGEN_INVENTARIO!#REF!,SGEN_INVENTARIO!#REF!,SGEN_INVENTARIO!#REF!,SGEN_INVENTARIO!#REF!,SGEN_INVENTARIO!#REF!,SGEN_INVENTARIO!#REF!,SGEN_INVENTARIO!#REF!,SGEN_INVENTARIO!#REF!,SGEN_INVENTARIO!#REF!,SGEN_INVENTARIO!#REF!)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  <c r="I82" s="88"/>
      <c r="J82" s="125" t="s">
        <v>45</v>
      </c>
      <c r="K82" s="114" t="e">
        <f>SUM(SGEN_INVENTARIO!#REF!,SGEN_INVENTARIO!#REF!,SGEN_INVENTARIO!#REF!,SGEN_INVENTARIO!#REF!,SGEN_INVENTARIO!#REF!)</f>
        <v>#REF!</v>
      </c>
    </row>
    <row r="83" spans="1:11">
      <c r="A83" s="231"/>
      <c r="B83" s="89" t="s">
        <v>262</v>
      </c>
      <c r="C83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  <c r="I83" s="231"/>
      <c r="J83" s="89" t="s">
        <v>262</v>
      </c>
      <c r="K83" s="126" t="e">
        <f>SUM(SGEN_INVENTARIO!#REF!,SGEN_INVENTARIO!#REF!,SGEN_INVENTARIO!#REF!)</f>
        <v>#REF!</v>
      </c>
    </row>
    <row r="84" spans="1:11">
      <c r="A84" s="234"/>
      <c r="B84" s="89" t="s">
        <v>263</v>
      </c>
      <c r="C84" s="96" t="e">
        <f>SUM(SGEN_INVENTARIO!#REF!,SGEN_INVENTARIO!#REF!,SGEN_INVENTARIO!#REF!,SGEN_INVENTARIO!#REF!)</f>
        <v>#REF!</v>
      </c>
      <c r="I84" s="234"/>
      <c r="J84" s="89" t="s">
        <v>263</v>
      </c>
      <c r="K84" s="114" t="s">
        <v>261</v>
      </c>
    </row>
    <row r="85" spans="1:11">
      <c r="A85" s="239"/>
      <c r="B85" s="89" t="s">
        <v>264</v>
      </c>
      <c r="C85" s="96" t="s">
        <v>261</v>
      </c>
      <c r="I85" s="239"/>
      <c r="J85" s="89" t="s">
        <v>264</v>
      </c>
      <c r="K85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86" spans="1:11">
      <c r="A86" s="241"/>
      <c r="B86" s="89" t="s">
        <v>265</v>
      </c>
      <c r="C86" s="96" t="e">
        <f>SUM(SGEN_INVENTARIO!#REF!,SGEN_INVENTARIO!#REF!,SGEN_INVENTARIO!#REF!,SGEN_INVENTARIO!#REF!)</f>
        <v>#REF!</v>
      </c>
      <c r="I86" s="241"/>
      <c r="J86" s="89" t="s">
        <v>265</v>
      </c>
      <c r="K86" s="114" t="s">
        <v>261</v>
      </c>
    </row>
    <row r="87" spans="1:11">
      <c r="A87" s="243"/>
      <c r="B87" s="89" t="s">
        <v>52</v>
      </c>
      <c r="C87" s="96" t="e">
        <f>SUM(SGEN_INVENTARIO!#REF!,SGEN_INVENTARIO!#REF!,SGEN_INVENTARIO!#REF!,SGEN_INVENTARIO!#REF!,SGEN_INVENTARIO!#REF!)</f>
        <v>#REF!</v>
      </c>
      <c r="I87" s="243"/>
      <c r="J87" s="89" t="s">
        <v>52</v>
      </c>
      <c r="K87" s="83" t="e">
        <f>SUM(SGEN_INVENTARIO!#REF!,SGEN_INVENTARIO!#REF!,SGEN_INVENTARIO!#REF!)</f>
        <v>#REF!</v>
      </c>
    </row>
    <row r="88" spans="1:11">
      <c r="A88" s="245"/>
      <c r="B88" s="89" t="s">
        <v>246</v>
      </c>
      <c r="C88" s="96" t="s">
        <v>261</v>
      </c>
      <c r="I88" s="245"/>
      <c r="J88" s="89" t="s">
        <v>246</v>
      </c>
      <c r="K88" s="83" t="s">
        <v>261</v>
      </c>
    </row>
    <row r="89" spans="1:11">
      <c r="A89" s="250"/>
      <c r="B89" s="89" t="s">
        <v>266</v>
      </c>
      <c r="C89" s="96" t="s">
        <v>261</v>
      </c>
      <c r="I89" s="250"/>
      <c r="J89" s="89" t="s">
        <v>266</v>
      </c>
      <c r="K89" s="83" t="s">
        <v>261</v>
      </c>
    </row>
    <row r="90" spans="1:11">
      <c r="A90" s="248"/>
      <c r="B90" s="99" t="s">
        <v>40</v>
      </c>
      <c r="C90" s="96" t="e">
        <f>SUM(SGEN_INVENTARIO!#REF!,SGEN_INVENTARIO!#REF!,SGEN_INVENTARIO!#REF!,SGEN_INVENTARIO!#REF!,SGEN_INVENTARIO!#REF!,SGEN_INVENTARIO!#REF!,SGEN_INVENTARIO!#REF!,SGEN_INVENTARIO!#REF!)</f>
        <v>#REF!</v>
      </c>
      <c r="I90" s="248"/>
      <c r="J90" s="99" t="s">
        <v>40</v>
      </c>
      <c r="K90" s="96" t="e">
        <f>SUM(SGEN_INVENTARIO!#REF!,SGEN_INVENTARIO!#REF!,SGEN_INVENTARIO!#REF!)</f>
        <v>#REF!</v>
      </c>
    </row>
    <row r="91" spans="1:11">
      <c r="B91" s="101" t="s">
        <v>267</v>
      </c>
      <c r="C91" s="96" t="e">
        <f>SUM(C80:C90)</f>
        <v>#REF!</v>
      </c>
      <c r="J91" s="101" t="s">
        <v>267</v>
      </c>
      <c r="K91" s="83" t="e">
        <f>SUM(K80:K90)</f>
        <v>#REF!</v>
      </c>
    </row>
    <row r="92" spans="1:11">
      <c r="B92" s="98"/>
    </row>
    <row r="93" spans="1:11">
      <c r="B93" s="310" t="s">
        <v>129</v>
      </c>
      <c r="C93" s="311"/>
      <c r="J93" s="310" t="s">
        <v>79</v>
      </c>
      <c r="K93" s="311"/>
    </row>
    <row r="94" spans="1:11" ht="31.5">
      <c r="A94" s="78"/>
      <c r="B94" s="79" t="s">
        <v>258</v>
      </c>
      <c r="C94" s="79" t="s">
        <v>259</v>
      </c>
      <c r="I94" s="78"/>
      <c r="J94" s="79" t="s">
        <v>258</v>
      </c>
      <c r="K94" s="79" t="s">
        <v>259</v>
      </c>
    </row>
    <row r="95" spans="1:11">
      <c r="A95" s="232"/>
      <c r="B95" s="80" t="s">
        <v>30</v>
      </c>
      <c r="C95" s="96" t="e">
        <f>SUM(SGEN_INVENTARIO!#REF!,SGEN_INVENTARIO!#REF!,SGEN_INVENTARIO!#REF!,SGEN_INVENTARIO!#REF!,SGEN_INVENTARIO!#REF!,SGEN_INVENTARIO!#REF!,SGEN_INVENTARIO!#REF!,SGEN_INVENTARIO!#REF!,SGEN_INVENTARIO!#REF!)</f>
        <v>#REF!</v>
      </c>
      <c r="I95" s="232"/>
      <c r="J95" s="80" t="s">
        <v>30</v>
      </c>
      <c r="K95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96" spans="1:11">
      <c r="A96" s="235"/>
      <c r="B96" s="80" t="s">
        <v>24</v>
      </c>
      <c r="C96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  <c r="I96" s="235"/>
      <c r="J96" s="80" t="s">
        <v>24</v>
      </c>
      <c r="K96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97" spans="1:11">
      <c r="A97" s="88"/>
      <c r="B97" s="89" t="s">
        <v>45</v>
      </c>
      <c r="C97" s="83" t="s">
        <v>261</v>
      </c>
      <c r="I97" s="88"/>
      <c r="J97" s="89" t="s">
        <v>45</v>
      </c>
      <c r="K97" s="83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98" spans="1:11">
      <c r="A98" s="231"/>
      <c r="B98" s="89" t="s">
        <v>262</v>
      </c>
      <c r="C98" s="96" t="e">
        <f>SUM(SGEN_INVENTARIO!#REF!,SGEN_INVENTARIO!#REF!,SGEN_INVENTARIO!#REF!,SGEN_INVENTARIO!#REF!,SGEN_INVENTARIO!#REF!,SGEN_INVENTARIO!#REF!,SGEN_INVENTARIO!#REF!,SGEN_INVENTARIO!#REF!,SGEN_INVENTARIO!#REF!)</f>
        <v>#REF!</v>
      </c>
      <c r="I98" s="231"/>
      <c r="J98" s="89" t="s">
        <v>262</v>
      </c>
      <c r="K98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99" spans="1:11">
      <c r="A99" s="234"/>
      <c r="B99" s="89" t="s">
        <v>263</v>
      </c>
      <c r="C99" s="83" t="s">
        <v>261</v>
      </c>
      <c r="I99" s="234"/>
      <c r="J99" s="89" t="s">
        <v>263</v>
      </c>
      <c r="K99" s="83" t="e">
        <f>SUM(SGEN_INVENTARIO!#REF!)</f>
        <v>#REF!</v>
      </c>
    </row>
    <row r="100" spans="1:11">
      <c r="A100" s="239"/>
      <c r="B100" s="89" t="s">
        <v>264</v>
      </c>
      <c r="C100" s="83" t="s">
        <v>261</v>
      </c>
      <c r="I100" s="239"/>
      <c r="J100" s="89" t="s">
        <v>264</v>
      </c>
      <c r="K100" s="83" t="s">
        <v>261</v>
      </c>
    </row>
    <row r="101" spans="1:11">
      <c r="A101" s="241"/>
      <c r="B101" s="89" t="s">
        <v>265</v>
      </c>
      <c r="C101" s="83" t="s">
        <v>261</v>
      </c>
      <c r="I101" s="241"/>
      <c r="J101" s="89" t="s">
        <v>265</v>
      </c>
      <c r="K101" s="83" t="s">
        <v>261</v>
      </c>
    </row>
    <row r="102" spans="1:11">
      <c r="A102" s="243"/>
      <c r="B102" s="89" t="s">
        <v>52</v>
      </c>
      <c r="C102" s="96" t="e">
        <f>SUM(SGEN_INVENTARIO!#REF!,SGEN_INVENTARIO!#REF!)</f>
        <v>#REF!</v>
      </c>
      <c r="I102" s="243"/>
      <c r="J102" s="89" t="s">
        <v>52</v>
      </c>
      <c r="K102" s="83" t="s">
        <v>261</v>
      </c>
    </row>
    <row r="103" spans="1:11">
      <c r="A103" s="245"/>
      <c r="B103" s="89" t="s">
        <v>246</v>
      </c>
      <c r="C103" s="83" t="s">
        <v>261</v>
      </c>
      <c r="I103" s="245"/>
      <c r="J103" s="89" t="s">
        <v>246</v>
      </c>
      <c r="K103" s="83" t="s">
        <v>261</v>
      </c>
    </row>
    <row r="104" spans="1:11">
      <c r="A104" s="250"/>
      <c r="B104" s="89" t="s">
        <v>266</v>
      </c>
      <c r="C104" s="120" t="s">
        <v>261</v>
      </c>
      <c r="I104" s="250"/>
      <c r="J104" s="89" t="s">
        <v>266</v>
      </c>
      <c r="K104" s="83" t="e">
        <f>SUM(SGEN_INVENTARIO!#REF!,SGEN_INVENTARIO!#REF!,SGEN_INVENTARIO!#REF!,SGEN_INVENTARIO!#REF!)</f>
        <v>#REF!</v>
      </c>
    </row>
    <row r="105" spans="1:11">
      <c r="A105" s="248"/>
      <c r="B105" s="99" t="s">
        <v>40</v>
      </c>
      <c r="C105" s="96" t="e">
        <f>SUM(SGEN_INVENTARIO!#REF!)</f>
        <v>#REF!</v>
      </c>
      <c r="I105" s="248"/>
      <c r="J105" s="99" t="s">
        <v>40</v>
      </c>
      <c r="K105" s="96" t="e">
        <f>SUM(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,SGEN_INVENTARIO!#REF!)</f>
        <v>#REF!</v>
      </c>
    </row>
    <row r="106" spans="1:11">
      <c r="B106" s="101" t="s">
        <v>267</v>
      </c>
      <c r="C106" s="83" t="e">
        <f>SUM(C95:C105)</f>
        <v>#REF!</v>
      </c>
      <c r="J106" s="101" t="s">
        <v>267</v>
      </c>
      <c r="K106" s="83" t="e">
        <f>SUM(K95:K105)</f>
        <v>#REF!</v>
      </c>
    </row>
    <row r="107" spans="1:11">
      <c r="B107" s="91"/>
    </row>
    <row r="109" spans="1:11">
      <c r="J109" s="310" t="s">
        <v>345</v>
      </c>
      <c r="K109" s="311"/>
    </row>
    <row r="110" spans="1:11" ht="31.5">
      <c r="I110" s="78"/>
      <c r="J110" s="79" t="s">
        <v>258</v>
      </c>
      <c r="K110" s="79" t="s">
        <v>259</v>
      </c>
    </row>
    <row r="111" spans="1:11">
      <c r="I111" s="232"/>
      <c r="J111" s="80" t="s">
        <v>30</v>
      </c>
      <c r="K111" s="96" t="s">
        <v>261</v>
      </c>
    </row>
    <row r="112" spans="1:11">
      <c r="I112" s="235"/>
      <c r="J112" s="80" t="s">
        <v>24</v>
      </c>
      <c r="K112" s="96" t="e">
        <f>SUM(SGEN_INVENTARIO!#REF!,SGEN_INVENTARIO!#REF!)</f>
        <v>#REF!</v>
      </c>
    </row>
    <row r="113" spans="9:11">
      <c r="I113" s="88"/>
      <c r="J113" s="89" t="s">
        <v>45</v>
      </c>
      <c r="K113" s="83" t="e">
        <f>SUM(SGEN_INVENTARIO!#REF!)</f>
        <v>#REF!</v>
      </c>
    </row>
    <row r="114" spans="9:11">
      <c r="I114" s="231"/>
      <c r="J114" s="89" t="s">
        <v>262</v>
      </c>
      <c r="K114" s="96" t="s">
        <v>261</v>
      </c>
    </row>
    <row r="115" spans="9:11">
      <c r="I115" s="234"/>
      <c r="J115" s="89" t="s">
        <v>263</v>
      </c>
      <c r="K115" s="83" t="e">
        <f>SUM(SGEN_INVENTARIO!#REF!)</f>
        <v>#REF!</v>
      </c>
    </row>
    <row r="116" spans="9:11">
      <c r="I116" s="239"/>
      <c r="J116" s="89" t="s">
        <v>264</v>
      </c>
      <c r="K116" s="83" t="s">
        <v>261</v>
      </c>
    </row>
    <row r="117" spans="9:11">
      <c r="I117" s="241"/>
      <c r="J117" s="89" t="s">
        <v>265</v>
      </c>
      <c r="K117" s="83" t="s">
        <v>261</v>
      </c>
    </row>
    <row r="118" spans="9:11">
      <c r="I118" s="243"/>
      <c r="J118" s="89" t="s">
        <v>52</v>
      </c>
      <c r="K118" s="83" t="s">
        <v>261</v>
      </c>
    </row>
    <row r="119" spans="9:11">
      <c r="I119" s="245"/>
      <c r="J119" s="89" t="s">
        <v>246</v>
      </c>
      <c r="K119" s="83" t="s">
        <v>261</v>
      </c>
    </row>
    <row r="120" spans="9:11">
      <c r="I120" s="250"/>
      <c r="J120" s="89" t="s">
        <v>266</v>
      </c>
      <c r="K120" s="83" t="s">
        <v>261</v>
      </c>
    </row>
    <row r="121" spans="9:11">
      <c r="I121" s="248"/>
      <c r="J121" s="99" t="s">
        <v>40</v>
      </c>
      <c r="K121" s="96" t="s">
        <v>261</v>
      </c>
    </row>
    <row r="122" spans="9:11">
      <c r="J122" s="101" t="s">
        <v>267</v>
      </c>
      <c r="K122" s="83" t="e">
        <f>SUM(K111:K121)</f>
        <v>#REF!</v>
      </c>
    </row>
  </sheetData>
  <mergeCells count="18">
    <mergeCell ref="L2:M2"/>
    <mergeCell ref="L17:M17"/>
    <mergeCell ref="B18:C18"/>
    <mergeCell ref="J18:K18"/>
    <mergeCell ref="B33:C33"/>
    <mergeCell ref="J33:K33"/>
    <mergeCell ref="B93:C93"/>
    <mergeCell ref="J93:K93"/>
    <mergeCell ref="J109:K109"/>
    <mergeCell ref="B1:C1"/>
    <mergeCell ref="J1:K1"/>
    <mergeCell ref="B48:C48"/>
    <mergeCell ref="J48:K48"/>
    <mergeCell ref="B63:C63"/>
    <mergeCell ref="J63:K63"/>
    <mergeCell ref="B77:C77"/>
    <mergeCell ref="B78:C78"/>
    <mergeCell ref="J78:K78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G11"/>
  <sheetViews>
    <sheetView zoomScale="80" zoomScaleNormal="80" workbookViewId="0">
      <selection activeCell="G6" sqref="G6"/>
    </sheetView>
  </sheetViews>
  <sheetFormatPr baseColWidth="10" defaultColWidth="11.42578125" defaultRowHeight="15.75"/>
  <cols>
    <col min="1" max="2" width="3.28515625" style="5" customWidth="1"/>
    <col min="3" max="3" width="49.85546875" style="5" customWidth="1"/>
    <col min="4" max="4" width="17.7109375" style="5" customWidth="1"/>
    <col min="5" max="6" width="15.42578125" style="5" customWidth="1"/>
    <col min="7" max="7" width="14.28515625" style="5" customWidth="1"/>
    <col min="8" max="16384" width="11.42578125" style="5"/>
  </cols>
  <sheetData>
    <row r="1" spans="2:7" ht="47.25">
      <c r="B1" s="78"/>
      <c r="C1" s="222" t="s">
        <v>258</v>
      </c>
      <c r="D1" s="223" t="s">
        <v>259</v>
      </c>
      <c r="E1" s="223" t="s">
        <v>342</v>
      </c>
      <c r="F1" s="223" t="s">
        <v>343</v>
      </c>
      <c r="G1" s="223" t="s">
        <v>344</v>
      </c>
    </row>
    <row r="2" spans="2:7">
      <c r="B2" s="250"/>
      <c r="C2" s="80"/>
      <c r="D2" s="224" t="e">
        <f>'CONSUMO POR EDIFICIO '!C61</f>
        <v>#REF!</v>
      </c>
      <c r="E2" s="225" t="e">
        <f>(D2*E11)/D11</f>
        <v>#REF!</v>
      </c>
      <c r="F2" s="226" t="e">
        <f>D2</f>
        <v>#REF!</v>
      </c>
      <c r="G2" s="227" t="e">
        <f>E2</f>
        <v>#REF!</v>
      </c>
    </row>
    <row r="3" spans="2:7">
      <c r="B3" s="248"/>
      <c r="C3" s="80"/>
      <c r="D3" s="224" t="e">
        <f>'CONSUMO POR EDIFICIO '!C46+'CONSUMO POR EDIFICIO '!C31</f>
        <v>#REF!</v>
      </c>
      <c r="E3" s="225" t="e">
        <f>(E11*D3)/D11</f>
        <v>#REF!</v>
      </c>
      <c r="F3" s="226" t="e">
        <f t="shared" ref="F3:G10" si="0">F2+D3</f>
        <v>#REF!</v>
      </c>
      <c r="G3" s="227" t="e">
        <f t="shared" si="0"/>
        <v>#REF!</v>
      </c>
    </row>
    <row r="4" spans="2:7">
      <c r="B4" s="232"/>
      <c r="C4" s="89"/>
      <c r="D4" s="224" t="e">
        <f>'CONSUMO POR EDIFICIO '!C76</f>
        <v>#REF!</v>
      </c>
      <c r="E4" s="225" t="e">
        <f>(E11*D4)/D11</f>
        <v>#REF!</v>
      </c>
      <c r="F4" s="226" t="e">
        <f t="shared" si="0"/>
        <v>#REF!</v>
      </c>
      <c r="G4" s="227" t="e">
        <f t="shared" si="0"/>
        <v>#REF!</v>
      </c>
    </row>
    <row r="5" spans="2:7">
      <c r="B5" s="239"/>
      <c r="C5" s="89"/>
      <c r="D5" s="224" t="e">
        <f>'CONSUMO POR EDIFICIO '!C106+'CONSUMO POR EDIFICIO '!K106</f>
        <v>#REF!</v>
      </c>
      <c r="E5" s="225" t="e">
        <f>(E11*D5)/D11</f>
        <v>#REF!</v>
      </c>
      <c r="F5" s="226" t="e">
        <f t="shared" si="0"/>
        <v>#REF!</v>
      </c>
      <c r="G5" s="227" t="e">
        <f t="shared" si="0"/>
        <v>#REF!</v>
      </c>
    </row>
    <row r="6" spans="2:7">
      <c r="B6" s="243"/>
      <c r="C6" s="89"/>
      <c r="D6" s="224" t="e">
        <f>'CONSUMO POR EDIFICIO '!C91</f>
        <v>#REF!</v>
      </c>
      <c r="E6" s="225" t="e">
        <f>(E11*D6)/D11</f>
        <v>#REF!</v>
      </c>
      <c r="F6" s="226" t="e">
        <f t="shared" si="0"/>
        <v>#REF!</v>
      </c>
      <c r="G6" s="227" t="e">
        <f t="shared" si="0"/>
        <v>#REF!</v>
      </c>
    </row>
    <row r="7" spans="2:7">
      <c r="B7" s="241"/>
      <c r="C7" s="89"/>
      <c r="D7" s="224" t="e">
        <f>'CONSUMO POR EDIFICIO '!K91</f>
        <v>#REF!</v>
      </c>
      <c r="E7" s="225" t="e">
        <f>(E11*D7)/D11</f>
        <v>#REF!</v>
      </c>
      <c r="F7" s="226" t="e">
        <f t="shared" si="0"/>
        <v>#REF!</v>
      </c>
      <c r="G7" s="227" t="e">
        <f t="shared" si="0"/>
        <v>#REF!</v>
      </c>
    </row>
    <row r="8" spans="2:7">
      <c r="B8" s="88"/>
      <c r="C8" s="89"/>
      <c r="D8" s="224" t="e">
        <f>'CONSUMO POR EDIFICIO '!K76</f>
        <v>#REF!</v>
      </c>
      <c r="E8" s="225" t="e">
        <f>(E11*D8)/D11</f>
        <v>#REF!</v>
      </c>
      <c r="F8" s="226" t="e">
        <f t="shared" si="0"/>
        <v>#REF!</v>
      </c>
      <c r="G8" s="227" t="e">
        <f t="shared" si="0"/>
        <v>#REF!</v>
      </c>
    </row>
    <row r="9" spans="2:7">
      <c r="B9" s="266"/>
      <c r="C9" s="89"/>
      <c r="D9" s="224" t="e">
        <f>'CONSUMO POR EDIFICIO '!K61+'CONSUMO POR EDIFICIO '!K46</f>
        <v>#REF!</v>
      </c>
      <c r="E9" s="225" t="e">
        <f>(E11*D9)/D11</f>
        <v>#REF!</v>
      </c>
      <c r="F9" s="226" t="e">
        <f t="shared" si="0"/>
        <v>#REF!</v>
      </c>
      <c r="G9" s="227" t="e">
        <f t="shared" si="0"/>
        <v>#REF!</v>
      </c>
    </row>
    <row r="10" spans="2:7">
      <c r="B10" s="267"/>
      <c r="C10" s="89"/>
      <c r="D10" s="224" t="e">
        <f>'CONSUMO POR EDIFICIO '!K122</f>
        <v>#REF!</v>
      </c>
      <c r="E10" s="225" t="e">
        <f>(E11*D10)/D11</f>
        <v>#REF!</v>
      </c>
      <c r="F10" s="226" t="e">
        <f t="shared" si="0"/>
        <v>#REF!</v>
      </c>
      <c r="G10" s="227" t="e">
        <f t="shared" si="0"/>
        <v>#REF!</v>
      </c>
    </row>
    <row r="11" spans="2:7">
      <c r="C11" s="228" t="s">
        <v>267</v>
      </c>
      <c r="D11" s="229" t="e">
        <f>SUM(D2:D10)</f>
        <v>#REF!</v>
      </c>
      <c r="E11" s="230">
        <v>1</v>
      </c>
    </row>
  </sheetData>
  <pageMargins left="0.7" right="0.7" top="0.75" bottom="0.75" header="0.3" footer="0.3"/>
  <pageSetup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7030A0"/>
    <pageSetUpPr fitToPage="1"/>
  </sheetPr>
  <dimension ref="B1:G13"/>
  <sheetViews>
    <sheetView zoomScale="110" zoomScaleNormal="110" workbookViewId="0">
      <selection activeCell="G5" sqref="G5"/>
    </sheetView>
  </sheetViews>
  <sheetFormatPr baseColWidth="10" defaultColWidth="11.42578125" defaultRowHeight="15.75"/>
  <cols>
    <col min="1" max="2" width="3.28515625" style="5" customWidth="1"/>
    <col min="3" max="3" width="49.85546875" style="5" customWidth="1"/>
    <col min="4" max="4" width="17.7109375" style="5" customWidth="1"/>
    <col min="5" max="6" width="15.42578125" style="5" customWidth="1"/>
    <col min="7" max="7" width="14.28515625" style="5" customWidth="1"/>
    <col min="8" max="16384" width="11.42578125" style="5"/>
  </cols>
  <sheetData>
    <row r="1" spans="2:7" ht="47.25">
      <c r="B1" s="78"/>
      <c r="C1" s="222" t="s">
        <v>258</v>
      </c>
      <c r="D1" s="223" t="s">
        <v>259</v>
      </c>
      <c r="E1" s="223" t="s">
        <v>342</v>
      </c>
      <c r="F1" s="223" t="s">
        <v>343</v>
      </c>
      <c r="G1" s="223" t="s">
        <v>344</v>
      </c>
    </row>
    <row r="2" spans="2:7">
      <c r="B2" s="232"/>
      <c r="C2" s="80" t="s">
        <v>30</v>
      </c>
      <c r="D2" s="224" t="e">
        <f>'CONSUMO POR EDIFICIO '!C3</f>
        <v>#REF!</v>
      </c>
      <c r="E2" s="225" t="e">
        <f>(D2*E13)/D13</f>
        <v>#REF!</v>
      </c>
      <c r="F2" s="226" t="e">
        <f>D2</f>
        <v>#REF!</v>
      </c>
      <c r="G2" s="227" t="e">
        <f>E2</f>
        <v>#REF!</v>
      </c>
    </row>
    <row r="3" spans="2:7">
      <c r="B3" s="235"/>
      <c r="C3" s="80" t="s">
        <v>24</v>
      </c>
      <c r="D3" s="224" t="e">
        <f>'CONSUMO POR EDIFICIO '!C4</f>
        <v>#REF!</v>
      </c>
      <c r="E3" s="225" t="e">
        <f>(E13*D3)/D13</f>
        <v>#REF!</v>
      </c>
      <c r="F3" s="226" t="e">
        <f t="shared" ref="F3:G12" si="0">F2+D3</f>
        <v>#REF!</v>
      </c>
      <c r="G3" s="227" t="e">
        <f t="shared" si="0"/>
        <v>#REF!</v>
      </c>
    </row>
    <row r="4" spans="2:7">
      <c r="B4" s="88"/>
      <c r="C4" s="89" t="s">
        <v>45</v>
      </c>
      <c r="D4" s="224" t="e">
        <f>'CONSUMO POR EDIFICIO '!C5</f>
        <v>#REF!</v>
      </c>
      <c r="E4" s="225" t="e">
        <f>(E13*D4)/D13</f>
        <v>#REF!</v>
      </c>
      <c r="F4" s="226" t="e">
        <f t="shared" si="0"/>
        <v>#REF!</v>
      </c>
      <c r="G4" s="227" t="e">
        <f t="shared" si="0"/>
        <v>#REF!</v>
      </c>
    </row>
    <row r="5" spans="2:7">
      <c r="B5" s="231"/>
      <c r="C5" s="89" t="s">
        <v>262</v>
      </c>
      <c r="D5" s="224" t="e">
        <f>'CONSUMO POR EDIFICIO '!C6</f>
        <v>#REF!</v>
      </c>
      <c r="E5" s="225" t="e">
        <f>(E13*D5)/D13</f>
        <v>#REF!</v>
      </c>
      <c r="F5" s="226" t="e">
        <f t="shared" si="0"/>
        <v>#REF!</v>
      </c>
      <c r="G5" s="227" t="e">
        <f t="shared" si="0"/>
        <v>#REF!</v>
      </c>
    </row>
    <row r="6" spans="2:7">
      <c r="B6" s="234"/>
      <c r="C6" s="89" t="s">
        <v>263</v>
      </c>
      <c r="D6" s="224" t="e">
        <f>'CONSUMO POR EDIFICIO '!C7</f>
        <v>#REF!</v>
      </c>
      <c r="E6" s="225" t="e">
        <f>(E13*D6)/D13</f>
        <v>#REF!</v>
      </c>
      <c r="F6" s="226" t="e">
        <f t="shared" si="0"/>
        <v>#REF!</v>
      </c>
      <c r="G6" s="227" t="e">
        <f t="shared" si="0"/>
        <v>#REF!</v>
      </c>
    </row>
    <row r="7" spans="2:7">
      <c r="B7" s="239"/>
      <c r="C7" s="89" t="s">
        <v>264</v>
      </c>
      <c r="D7" s="224" t="e">
        <f>'CONSUMO POR EDIFICIO '!C8</f>
        <v>#REF!</v>
      </c>
      <c r="E7" s="225" t="e">
        <f>(E13*D7)/D13</f>
        <v>#REF!</v>
      </c>
      <c r="F7" s="226" t="e">
        <f t="shared" si="0"/>
        <v>#REF!</v>
      </c>
      <c r="G7" s="227" t="e">
        <f t="shared" si="0"/>
        <v>#REF!</v>
      </c>
    </row>
    <row r="8" spans="2:7">
      <c r="B8" s="241"/>
      <c r="C8" s="89" t="s">
        <v>265</v>
      </c>
      <c r="D8" s="224" t="e">
        <f>'CONSUMO POR EDIFICIO '!C9</f>
        <v>#REF!</v>
      </c>
      <c r="E8" s="225" t="e">
        <f>(E13*D8)/D13</f>
        <v>#REF!</v>
      </c>
      <c r="F8" s="226" t="e">
        <f t="shared" si="0"/>
        <v>#REF!</v>
      </c>
      <c r="G8" s="227" t="e">
        <f t="shared" si="0"/>
        <v>#REF!</v>
      </c>
    </row>
    <row r="9" spans="2:7">
      <c r="B9" s="243"/>
      <c r="C9" s="89" t="s">
        <v>52</v>
      </c>
      <c r="D9" s="224" t="e">
        <f>'CONSUMO POR EDIFICIO '!C10</f>
        <v>#REF!</v>
      </c>
      <c r="E9" s="225" t="e">
        <f>(E13*D9)/D13</f>
        <v>#REF!</v>
      </c>
      <c r="F9" s="226" t="e">
        <f t="shared" si="0"/>
        <v>#REF!</v>
      </c>
      <c r="G9" s="227" t="e">
        <f t="shared" si="0"/>
        <v>#REF!</v>
      </c>
    </row>
    <row r="10" spans="2:7">
      <c r="B10" s="245"/>
      <c r="C10" s="89" t="s">
        <v>246</v>
      </c>
      <c r="D10" s="224" t="e">
        <f>'CONSUMO POR EDIFICIO '!C11</f>
        <v>#DIV/0!</v>
      </c>
      <c r="E10" s="225" t="e">
        <f>(E13*D10)/D13</f>
        <v>#DIV/0!</v>
      </c>
      <c r="F10" s="226" t="e">
        <f t="shared" si="0"/>
        <v>#REF!</v>
      </c>
      <c r="G10" s="227" t="e">
        <f t="shared" si="0"/>
        <v>#REF!</v>
      </c>
    </row>
    <row r="11" spans="2:7">
      <c r="B11" s="247"/>
      <c r="C11" s="89" t="s">
        <v>266</v>
      </c>
      <c r="D11" s="224" t="e">
        <f>'CONSUMO POR EDIFICIO '!C12</f>
        <v>#REF!</v>
      </c>
      <c r="E11" s="225" t="e">
        <f>(E13*D11)/D13</f>
        <v>#REF!</v>
      </c>
      <c r="F11" s="226" t="e">
        <f t="shared" si="0"/>
        <v>#REF!</v>
      </c>
      <c r="G11" s="227" t="e">
        <f t="shared" si="0"/>
        <v>#REF!</v>
      </c>
    </row>
    <row r="12" spans="2:7">
      <c r="B12" s="248"/>
      <c r="C12" s="100" t="s">
        <v>40</v>
      </c>
      <c r="D12" s="224" t="e">
        <f>'CONSUMO POR EDIFICIO '!C13</f>
        <v>#REF!</v>
      </c>
      <c r="E12" s="225" t="e">
        <f>(E13*D12)/D13</f>
        <v>#REF!</v>
      </c>
      <c r="F12" s="226" t="e">
        <f t="shared" si="0"/>
        <v>#REF!</v>
      </c>
      <c r="G12" s="227" t="e">
        <f t="shared" si="0"/>
        <v>#REF!</v>
      </c>
    </row>
    <row r="13" spans="2:7">
      <c r="C13" s="228" t="s">
        <v>267</v>
      </c>
      <c r="D13" s="229" t="e">
        <f>SUM(D2:D12)</f>
        <v>#REF!</v>
      </c>
      <c r="E13" s="230">
        <v>1</v>
      </c>
    </row>
  </sheetData>
  <pageMargins left="0.7" right="0.7" top="0.75" bottom="0.75" header="0.3" footer="0.3"/>
  <pageSetup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rgb="FF7030A0"/>
    <pageSetUpPr fitToPage="1"/>
  </sheetPr>
  <dimension ref="B1:AB45"/>
  <sheetViews>
    <sheetView zoomScale="80" zoomScaleNormal="80" workbookViewId="0">
      <selection activeCell="T21" sqref="T21"/>
    </sheetView>
  </sheetViews>
  <sheetFormatPr baseColWidth="10" defaultColWidth="11.42578125" defaultRowHeight="15"/>
  <cols>
    <col min="1" max="1" width="3.42578125" customWidth="1"/>
    <col min="2" max="2" width="20" customWidth="1"/>
    <col min="3" max="3" width="12.42578125" customWidth="1"/>
    <col min="4" max="4" width="12.42578125" hidden="1" customWidth="1"/>
    <col min="5" max="5" width="19.7109375" hidden="1" customWidth="1"/>
    <col min="6" max="6" width="22" hidden="1" customWidth="1"/>
    <col min="7" max="7" width="16.28515625" hidden="1" customWidth="1"/>
    <col min="8" max="9" width="16" hidden="1" customWidth="1"/>
    <col min="10" max="10" width="22.7109375" hidden="1" customWidth="1"/>
    <col min="11" max="11" width="19.7109375" hidden="1" customWidth="1"/>
    <col min="12" max="12" width="18.28515625" hidden="1" customWidth="1"/>
    <col min="13" max="13" width="16.140625" hidden="1" customWidth="1"/>
    <col min="14" max="14" width="20.42578125" customWidth="1"/>
    <col min="15" max="15" width="17.85546875" customWidth="1"/>
    <col min="16" max="18" width="19.28515625" customWidth="1"/>
    <col min="19" max="19" width="18.85546875" customWidth="1"/>
    <col min="20" max="20" width="21.5703125" customWidth="1"/>
    <col min="21" max="21" width="21.7109375" customWidth="1"/>
    <col min="22" max="23" width="19.28515625" customWidth="1"/>
    <col min="24" max="24" width="18.42578125" customWidth="1"/>
    <col min="25" max="25" width="0" hidden="1" customWidth="1"/>
    <col min="26" max="26" width="0.140625" hidden="1" customWidth="1"/>
  </cols>
  <sheetData>
    <row r="1" spans="2:28" ht="15.75" thickBot="1"/>
    <row r="2" spans="2:28" ht="15.75" customHeight="1" thickBot="1">
      <c r="D2" s="317"/>
      <c r="E2" s="318"/>
      <c r="F2" s="318"/>
      <c r="G2" s="318"/>
      <c r="H2" s="319"/>
      <c r="I2" s="320"/>
      <c r="J2" s="321"/>
      <c r="K2" s="321"/>
      <c r="L2" s="321"/>
      <c r="M2" s="321"/>
      <c r="N2" s="322">
        <v>2022</v>
      </c>
      <c r="O2" s="323"/>
      <c r="P2" s="323"/>
      <c r="Q2" s="274"/>
      <c r="R2" s="274"/>
      <c r="S2" s="320">
        <v>2023</v>
      </c>
      <c r="T2" s="321"/>
      <c r="U2" s="321"/>
      <c r="V2" s="321"/>
      <c r="W2" s="324"/>
      <c r="X2" s="291"/>
      <c r="Y2" s="291"/>
      <c r="Z2" s="291"/>
    </row>
    <row r="3" spans="2:28" ht="59.25" customHeight="1" thickBot="1">
      <c r="B3" s="127" t="s">
        <v>268</v>
      </c>
      <c r="C3" s="128" t="s">
        <v>9</v>
      </c>
      <c r="D3" s="129"/>
      <c r="E3" s="130"/>
      <c r="F3" s="130"/>
      <c r="G3" s="130"/>
      <c r="H3" s="130"/>
      <c r="I3" s="130"/>
      <c r="J3" s="130"/>
      <c r="K3" s="130"/>
      <c r="L3" s="130"/>
      <c r="M3" s="131"/>
      <c r="N3" s="278" t="s">
        <v>269</v>
      </c>
      <c r="O3" s="279" t="s">
        <v>270</v>
      </c>
      <c r="P3" s="279" t="s">
        <v>271</v>
      </c>
      <c r="Q3" s="280" t="s">
        <v>272</v>
      </c>
      <c r="R3" s="281" t="s">
        <v>346</v>
      </c>
      <c r="S3" s="278" t="s">
        <v>269</v>
      </c>
      <c r="T3" s="279" t="s">
        <v>270</v>
      </c>
      <c r="U3" s="300" t="s">
        <v>271</v>
      </c>
      <c r="V3" s="301" t="s">
        <v>272</v>
      </c>
      <c r="W3" s="281" t="s">
        <v>346</v>
      </c>
      <c r="X3" s="132"/>
      <c r="Y3" s="132"/>
      <c r="Z3" s="132"/>
    </row>
    <row r="4" spans="2:28">
      <c r="B4" s="133" t="s">
        <v>273</v>
      </c>
      <c r="C4" s="134" t="s">
        <v>274</v>
      </c>
      <c r="D4" s="135"/>
      <c r="E4" s="136"/>
      <c r="F4" s="137"/>
      <c r="G4" s="138"/>
      <c r="H4" s="139"/>
      <c r="I4" s="140"/>
      <c r="J4" s="137"/>
      <c r="K4" s="141"/>
      <c r="L4" s="138"/>
      <c r="M4" s="142"/>
      <c r="N4" s="268" t="s">
        <v>275</v>
      </c>
      <c r="O4" s="282" t="e">
        <f t="shared" ref="O4:O15" si="0">P4/O22</f>
        <v>#DIV/0!</v>
      </c>
      <c r="P4" s="283"/>
      <c r="Q4" s="284"/>
      <c r="R4" s="285"/>
      <c r="S4" s="268" t="s">
        <v>275</v>
      </c>
      <c r="T4" s="269" t="e">
        <f t="shared" ref="T4:T15" si="1">U4/P22</f>
        <v>#DIV/0!</v>
      </c>
      <c r="U4" s="296"/>
      <c r="V4" s="302"/>
      <c r="W4" s="285"/>
      <c r="X4" s="143"/>
      <c r="Y4" s="144"/>
      <c r="Z4" s="145"/>
      <c r="AA4" s="146"/>
      <c r="AB4" s="146"/>
    </row>
    <row r="5" spans="2:28">
      <c r="B5" s="147" t="s">
        <v>273</v>
      </c>
      <c r="C5" s="148" t="s">
        <v>274</v>
      </c>
      <c r="D5" s="149"/>
      <c r="E5" s="150"/>
      <c r="F5" s="151"/>
      <c r="G5" s="152"/>
      <c r="H5" s="153"/>
      <c r="I5" s="154"/>
      <c r="J5" s="155"/>
      <c r="K5" s="156"/>
      <c r="L5" s="157"/>
      <c r="M5" s="158"/>
      <c r="N5" s="270" t="s">
        <v>276</v>
      </c>
      <c r="O5" s="155" t="e">
        <f t="shared" si="0"/>
        <v>#DIV/0!</v>
      </c>
      <c r="P5" s="159"/>
      <c r="Q5" s="275"/>
      <c r="R5" s="286"/>
      <c r="S5" s="270" t="s">
        <v>276</v>
      </c>
      <c r="T5" s="160" t="e">
        <f t="shared" si="1"/>
        <v>#DIV/0!</v>
      </c>
      <c r="U5" s="297"/>
      <c r="V5" s="295"/>
      <c r="W5" s="286"/>
      <c r="X5" s="143"/>
      <c r="Y5" s="144"/>
      <c r="Z5" s="145"/>
      <c r="AA5" s="146"/>
      <c r="AB5" s="146"/>
    </row>
    <row r="6" spans="2:28">
      <c r="B6" s="161" t="s">
        <v>273</v>
      </c>
      <c r="C6" s="162" t="s">
        <v>274</v>
      </c>
      <c r="D6" s="163"/>
      <c r="E6" s="150"/>
      <c r="F6" s="164"/>
      <c r="G6" s="152"/>
      <c r="H6" s="165"/>
      <c r="I6" s="166"/>
      <c r="J6" s="155"/>
      <c r="K6" s="167"/>
      <c r="L6" s="152"/>
      <c r="M6" s="158"/>
      <c r="N6" s="271" t="s">
        <v>277</v>
      </c>
      <c r="O6" s="155" t="e">
        <f t="shared" si="0"/>
        <v>#DIV/0!</v>
      </c>
      <c r="P6" s="168"/>
      <c r="Q6" s="276"/>
      <c r="R6" s="287"/>
      <c r="S6" s="271" t="s">
        <v>277</v>
      </c>
      <c r="T6" s="160" t="e">
        <f t="shared" si="1"/>
        <v>#DIV/0!</v>
      </c>
      <c r="U6" s="298"/>
      <c r="V6" s="294"/>
      <c r="W6" s="287"/>
      <c r="X6" s="143"/>
      <c r="Y6" s="144"/>
      <c r="Z6" s="145"/>
      <c r="AA6" s="146"/>
      <c r="AB6" s="146"/>
    </row>
    <row r="7" spans="2:28">
      <c r="B7" s="147" t="s">
        <v>273</v>
      </c>
      <c r="C7" s="148" t="s">
        <v>274</v>
      </c>
      <c r="D7" s="149"/>
      <c r="E7" s="150"/>
      <c r="F7" s="169"/>
      <c r="G7" s="152"/>
      <c r="H7" s="153"/>
      <c r="I7" s="154"/>
      <c r="J7" s="155"/>
      <c r="K7" s="156"/>
      <c r="L7" s="157"/>
      <c r="M7" s="170"/>
      <c r="N7" s="270" t="s">
        <v>278</v>
      </c>
      <c r="O7" s="155" t="e">
        <f t="shared" si="0"/>
        <v>#DIV/0!</v>
      </c>
      <c r="P7" s="159"/>
      <c r="Q7" s="275"/>
      <c r="R7" s="286"/>
      <c r="S7" s="270" t="s">
        <v>278</v>
      </c>
      <c r="T7" s="160" t="e">
        <f t="shared" si="1"/>
        <v>#DIV/0!</v>
      </c>
      <c r="U7" s="297"/>
      <c r="V7" s="295"/>
      <c r="W7" s="286"/>
      <c r="X7" s="143"/>
      <c r="Y7" s="144"/>
      <c r="Z7" s="145"/>
      <c r="AA7" s="146"/>
      <c r="AB7" s="146"/>
    </row>
    <row r="8" spans="2:28">
      <c r="B8" s="161" t="s">
        <v>273</v>
      </c>
      <c r="C8" s="162" t="s">
        <v>274</v>
      </c>
      <c r="D8" s="163"/>
      <c r="E8" s="150"/>
      <c r="F8" s="164"/>
      <c r="G8" s="152"/>
      <c r="H8" s="165"/>
      <c r="I8" s="166"/>
      <c r="J8" s="155"/>
      <c r="K8" s="156"/>
      <c r="L8" s="152"/>
      <c r="M8" s="158"/>
      <c r="N8" s="271" t="s">
        <v>279</v>
      </c>
      <c r="O8" s="160" t="e">
        <f t="shared" si="0"/>
        <v>#DIV/0!</v>
      </c>
      <c r="P8" s="159"/>
      <c r="Q8" s="275"/>
      <c r="R8" s="286"/>
      <c r="S8" s="271" t="s">
        <v>279</v>
      </c>
      <c r="T8" s="160" t="e">
        <f t="shared" si="1"/>
        <v>#DIV/0!</v>
      </c>
      <c r="U8" s="297"/>
      <c r="V8" s="295"/>
      <c r="W8" s="286"/>
      <c r="X8" s="143"/>
      <c r="Y8" s="144"/>
      <c r="Z8" s="145"/>
      <c r="AA8" s="146"/>
      <c r="AB8" s="146"/>
    </row>
    <row r="9" spans="2:28">
      <c r="B9" s="147" t="s">
        <v>273</v>
      </c>
      <c r="C9" s="148" t="s">
        <v>274</v>
      </c>
      <c r="D9" s="149"/>
      <c r="E9" s="150"/>
      <c r="F9" s="169"/>
      <c r="G9" s="152"/>
      <c r="H9" s="153"/>
      <c r="I9" s="154"/>
      <c r="J9" s="155"/>
      <c r="K9" s="171"/>
      <c r="L9" s="157"/>
      <c r="M9" s="170"/>
      <c r="N9" s="270" t="s">
        <v>280</v>
      </c>
      <c r="O9" s="160" t="e">
        <f t="shared" si="0"/>
        <v>#DIV/0!</v>
      </c>
      <c r="P9" s="159"/>
      <c r="Q9" s="275"/>
      <c r="R9" s="286"/>
      <c r="S9" s="270" t="s">
        <v>280</v>
      </c>
      <c r="T9" s="160" t="e">
        <f t="shared" si="1"/>
        <v>#DIV/0!</v>
      </c>
      <c r="U9" s="297"/>
      <c r="V9" s="295"/>
      <c r="W9" s="286"/>
      <c r="X9" s="143"/>
      <c r="Y9" s="144"/>
      <c r="Z9" s="145"/>
      <c r="AA9" s="146"/>
      <c r="AB9" s="146"/>
    </row>
    <row r="10" spans="2:28">
      <c r="B10" s="161" t="s">
        <v>273</v>
      </c>
      <c r="C10" s="162" t="s">
        <v>274</v>
      </c>
      <c r="D10" s="163"/>
      <c r="E10" s="150"/>
      <c r="F10" s="155"/>
      <c r="G10" s="152"/>
      <c r="H10" s="165"/>
      <c r="I10" s="166"/>
      <c r="J10" s="155"/>
      <c r="K10" s="165"/>
      <c r="L10" s="152"/>
      <c r="M10" s="158"/>
      <c r="N10" s="271" t="s">
        <v>281</v>
      </c>
      <c r="O10" s="160" t="e">
        <f t="shared" si="0"/>
        <v>#DIV/0!</v>
      </c>
      <c r="P10" s="168"/>
      <c r="Q10" s="276"/>
      <c r="R10" s="287"/>
      <c r="S10" s="271" t="s">
        <v>281</v>
      </c>
      <c r="T10" s="160" t="e">
        <f t="shared" si="1"/>
        <v>#DIV/0!</v>
      </c>
      <c r="U10" s="298"/>
      <c r="V10" s="294"/>
      <c r="W10" s="287"/>
      <c r="X10" s="143"/>
      <c r="Y10" s="144"/>
      <c r="Z10" s="145"/>
      <c r="AA10" s="146"/>
      <c r="AB10" s="146"/>
    </row>
    <row r="11" spans="2:28">
      <c r="B11" s="147" t="s">
        <v>273</v>
      </c>
      <c r="C11" s="148" t="s">
        <v>274</v>
      </c>
      <c r="D11" s="149"/>
      <c r="E11" s="150"/>
      <c r="F11" s="169"/>
      <c r="G11" s="152"/>
      <c r="H11" s="153"/>
      <c r="I11" s="154"/>
      <c r="J11" s="155"/>
      <c r="K11" s="153"/>
      <c r="L11" s="157"/>
      <c r="M11" s="170"/>
      <c r="N11" s="270" t="s">
        <v>282</v>
      </c>
      <c r="O11" s="160" t="e">
        <f t="shared" si="0"/>
        <v>#DIV/0!</v>
      </c>
      <c r="P11" s="159"/>
      <c r="Q11" s="275"/>
      <c r="R11" s="286"/>
      <c r="S11" s="270" t="s">
        <v>282</v>
      </c>
      <c r="T11" s="160" t="e">
        <f t="shared" si="1"/>
        <v>#DIV/0!</v>
      </c>
      <c r="U11" s="297"/>
      <c r="V11" s="295"/>
      <c r="W11" s="286"/>
      <c r="X11" s="143"/>
      <c r="Y11" s="144"/>
      <c r="Z11" s="145"/>
      <c r="AA11" s="146"/>
      <c r="AB11" s="146"/>
    </row>
    <row r="12" spans="2:28">
      <c r="B12" s="161" t="s">
        <v>273</v>
      </c>
      <c r="C12" s="162" t="s">
        <v>274</v>
      </c>
      <c r="D12" s="163"/>
      <c r="E12" s="150"/>
      <c r="F12" s="172"/>
      <c r="G12" s="152"/>
      <c r="H12" s="165"/>
      <c r="I12" s="166"/>
      <c r="J12" s="155"/>
      <c r="K12" s="165"/>
      <c r="L12" s="152"/>
      <c r="M12" s="158"/>
      <c r="N12" s="271" t="s">
        <v>283</v>
      </c>
      <c r="O12" s="160" t="e">
        <f t="shared" si="0"/>
        <v>#DIV/0!</v>
      </c>
      <c r="P12" s="168"/>
      <c r="Q12" s="276"/>
      <c r="R12" s="287"/>
      <c r="S12" s="271" t="s">
        <v>283</v>
      </c>
      <c r="T12" s="160" t="e">
        <f t="shared" si="1"/>
        <v>#DIV/0!</v>
      </c>
      <c r="U12" s="298"/>
      <c r="V12" s="294"/>
      <c r="W12" s="287"/>
      <c r="X12" s="143"/>
      <c r="Y12" s="144"/>
      <c r="Z12" s="145"/>
      <c r="AA12" s="146"/>
      <c r="AB12" s="146"/>
    </row>
    <row r="13" spans="2:28">
      <c r="B13" s="147" t="s">
        <v>273</v>
      </c>
      <c r="C13" s="148" t="s">
        <v>274</v>
      </c>
      <c r="D13" s="149"/>
      <c r="E13" s="150"/>
      <c r="F13" s="169"/>
      <c r="G13" s="152"/>
      <c r="H13" s="153"/>
      <c r="I13" s="154"/>
      <c r="J13" s="155"/>
      <c r="K13" s="153"/>
      <c r="L13" s="157"/>
      <c r="M13" s="170"/>
      <c r="N13" s="270" t="s">
        <v>284</v>
      </c>
      <c r="O13" s="160" t="e">
        <f t="shared" si="0"/>
        <v>#DIV/0!</v>
      </c>
      <c r="P13" s="159"/>
      <c r="Q13" s="275"/>
      <c r="R13" s="286"/>
      <c r="S13" s="270" t="s">
        <v>284</v>
      </c>
      <c r="T13" s="160" t="e">
        <f t="shared" si="1"/>
        <v>#DIV/0!</v>
      </c>
      <c r="U13" s="297"/>
      <c r="V13" s="295"/>
      <c r="W13" s="286"/>
      <c r="X13" s="143"/>
      <c r="Y13" s="144"/>
      <c r="Z13" s="145"/>
      <c r="AA13" s="146"/>
      <c r="AB13" s="146"/>
    </row>
    <row r="14" spans="2:28">
      <c r="B14" s="161" t="s">
        <v>273</v>
      </c>
      <c r="C14" s="162" t="s">
        <v>274</v>
      </c>
      <c r="D14" s="163"/>
      <c r="E14" s="150"/>
      <c r="F14" s="164"/>
      <c r="G14" s="152"/>
      <c r="H14" s="165"/>
      <c r="I14" s="166"/>
      <c r="J14" s="155"/>
      <c r="K14" s="165"/>
      <c r="L14" s="152"/>
      <c r="M14" s="158"/>
      <c r="N14" s="271" t="s">
        <v>285</v>
      </c>
      <c r="O14" s="160" t="e">
        <f t="shared" si="0"/>
        <v>#DIV/0!</v>
      </c>
      <c r="P14" s="168"/>
      <c r="Q14" s="276"/>
      <c r="R14" s="287"/>
      <c r="S14" s="271" t="s">
        <v>285</v>
      </c>
      <c r="T14" s="160" t="e">
        <f t="shared" si="1"/>
        <v>#DIV/0!</v>
      </c>
      <c r="U14" s="298"/>
      <c r="V14" s="294"/>
      <c r="W14" s="287"/>
      <c r="X14" s="143"/>
      <c r="Y14" s="144"/>
      <c r="Z14" s="145"/>
      <c r="AA14" s="146"/>
      <c r="AB14" s="146"/>
    </row>
    <row r="15" spans="2:28" ht="15.75" customHeight="1" thickBot="1">
      <c r="B15" s="173" t="s">
        <v>273</v>
      </c>
      <c r="C15" s="174" t="s">
        <v>274</v>
      </c>
      <c r="D15" s="149"/>
      <c r="E15" s="150"/>
      <c r="F15" s="169"/>
      <c r="G15" s="152"/>
      <c r="H15" s="153"/>
      <c r="I15" s="154"/>
      <c r="J15" s="155"/>
      <c r="K15" s="153"/>
      <c r="L15" s="157"/>
      <c r="M15" s="170"/>
      <c r="N15" s="272" t="s">
        <v>286</v>
      </c>
      <c r="O15" s="273" t="e">
        <f t="shared" si="0"/>
        <v>#DIV/0!</v>
      </c>
      <c r="P15" s="288"/>
      <c r="Q15" s="289"/>
      <c r="R15" s="290"/>
      <c r="S15" s="272" t="s">
        <v>286</v>
      </c>
      <c r="T15" s="273" t="e">
        <f t="shared" si="1"/>
        <v>#DIV/0!</v>
      </c>
      <c r="U15" s="299"/>
      <c r="V15" s="303"/>
      <c r="W15" s="290"/>
      <c r="X15" s="143"/>
      <c r="Y15" s="144"/>
      <c r="Z15" s="145"/>
      <c r="AA15" s="146"/>
      <c r="AB15" s="146"/>
    </row>
    <row r="18" spans="14:23">
      <c r="V18" s="265"/>
      <c r="W18" s="265"/>
    </row>
    <row r="19" spans="14:23">
      <c r="Q19" s="265"/>
      <c r="R19" s="265"/>
      <c r="V19" s="265"/>
      <c r="W19" s="265"/>
    </row>
    <row r="20" spans="14:23" ht="18.75">
      <c r="N20" s="314" t="s">
        <v>287</v>
      </c>
      <c r="O20" s="315"/>
      <c r="P20" s="316"/>
      <c r="Q20" s="292"/>
      <c r="R20" s="292"/>
      <c r="S20" s="175"/>
      <c r="T20" s="176"/>
      <c r="U20" s="176"/>
      <c r="V20" s="292"/>
      <c r="W20" s="292"/>
    </row>
    <row r="21" spans="14:23">
      <c r="N21" s="178"/>
      <c r="O21" s="178">
        <v>2022</v>
      </c>
      <c r="P21" s="178">
        <v>2023</v>
      </c>
      <c r="Q21" s="293"/>
      <c r="R21" s="293"/>
      <c r="S21" s="146"/>
      <c r="T21" s="177">
        <v>2021</v>
      </c>
      <c r="U21" s="177">
        <v>2022</v>
      </c>
      <c r="V21" s="293"/>
      <c r="W21" s="293"/>
    </row>
    <row r="22" spans="14:23">
      <c r="N22" s="179" t="s">
        <v>275</v>
      </c>
      <c r="O22" s="179"/>
      <c r="P22" s="179"/>
      <c r="Q22" s="277"/>
      <c r="R22" s="277"/>
      <c r="S22" s="146"/>
      <c r="T22" s="180">
        <v>35945</v>
      </c>
      <c r="U22" s="180">
        <v>34896</v>
      </c>
      <c r="V22" s="293"/>
      <c r="W22" s="293"/>
    </row>
    <row r="23" spans="14:23">
      <c r="N23" s="179" t="s">
        <v>276</v>
      </c>
      <c r="O23" s="179"/>
      <c r="P23" s="179"/>
      <c r="Q23" s="277"/>
      <c r="R23" s="277"/>
      <c r="S23" s="146"/>
      <c r="T23" s="180">
        <v>40256</v>
      </c>
      <c r="U23" s="180">
        <v>46142</v>
      </c>
      <c r="V23" s="277"/>
      <c r="W23" s="277"/>
    </row>
    <row r="24" spans="14:23">
      <c r="N24" s="179" t="s">
        <v>277</v>
      </c>
      <c r="O24" s="179"/>
      <c r="P24" s="179"/>
      <c r="Q24" s="277"/>
      <c r="R24" s="277"/>
      <c r="S24" s="146"/>
      <c r="T24" s="180">
        <v>52668</v>
      </c>
      <c r="U24" s="180">
        <v>60830</v>
      </c>
      <c r="V24" s="277"/>
      <c r="W24" s="277"/>
    </row>
    <row r="25" spans="14:23">
      <c r="N25" s="179" t="s">
        <v>278</v>
      </c>
      <c r="O25" s="179"/>
      <c r="P25" s="179"/>
      <c r="Q25" s="277"/>
      <c r="R25" s="277"/>
      <c r="S25" s="146"/>
      <c r="T25" s="180">
        <v>63576</v>
      </c>
      <c r="U25" s="180">
        <v>59715</v>
      </c>
      <c r="V25" s="277"/>
      <c r="W25" s="277"/>
    </row>
    <row r="26" spans="14:23">
      <c r="N26" s="179" t="s">
        <v>279</v>
      </c>
      <c r="O26" s="179"/>
      <c r="P26" s="179"/>
      <c r="Q26" s="277"/>
      <c r="R26" s="277"/>
      <c r="S26" s="146"/>
      <c r="T26" s="180">
        <v>74582</v>
      </c>
      <c r="U26" s="180">
        <v>99210</v>
      </c>
      <c r="V26" s="277"/>
      <c r="W26" s="277"/>
    </row>
    <row r="27" spans="14:23">
      <c r="N27" s="179" t="s">
        <v>280</v>
      </c>
      <c r="O27" s="179"/>
      <c r="P27" s="179"/>
      <c r="Q27" s="277"/>
      <c r="R27" s="277"/>
      <c r="S27" s="146"/>
      <c r="T27" s="180">
        <v>67675</v>
      </c>
      <c r="U27" s="180">
        <v>72667</v>
      </c>
      <c r="V27" s="277"/>
      <c r="W27" s="277"/>
    </row>
    <row r="28" spans="14:23">
      <c r="N28" s="179" t="s">
        <v>281</v>
      </c>
      <c r="O28" s="179"/>
      <c r="P28" s="179"/>
      <c r="Q28" s="277"/>
      <c r="R28" s="277"/>
      <c r="S28" s="146"/>
      <c r="T28" s="181">
        <v>59033</v>
      </c>
      <c r="U28" s="181">
        <v>56482</v>
      </c>
      <c r="V28" s="277"/>
      <c r="W28" s="277"/>
    </row>
    <row r="29" spans="14:23">
      <c r="N29" s="179" t="s">
        <v>282</v>
      </c>
      <c r="O29" s="182"/>
      <c r="P29" s="182"/>
      <c r="Q29" s="277"/>
      <c r="R29" s="277"/>
      <c r="S29" s="146"/>
      <c r="T29" s="181">
        <v>85210</v>
      </c>
      <c r="U29" s="181">
        <v>84018</v>
      </c>
      <c r="V29" s="277"/>
      <c r="W29" s="277"/>
    </row>
    <row r="30" spans="14:23">
      <c r="N30" s="183" t="s">
        <v>283</v>
      </c>
      <c r="O30" s="179"/>
      <c r="P30" s="179"/>
      <c r="Q30" s="277"/>
      <c r="R30" s="277"/>
      <c r="S30" s="146"/>
      <c r="T30" s="181">
        <v>83667</v>
      </c>
      <c r="U30" s="181"/>
      <c r="V30" s="277"/>
      <c r="W30" s="277"/>
    </row>
    <row r="31" spans="14:23">
      <c r="N31" s="183" t="s">
        <v>284</v>
      </c>
      <c r="O31" s="179"/>
      <c r="P31" s="179"/>
      <c r="Q31" s="277"/>
      <c r="R31" s="277"/>
      <c r="S31" s="146"/>
      <c r="T31" s="181">
        <v>65866</v>
      </c>
      <c r="U31" s="181"/>
      <c r="V31" s="277"/>
      <c r="W31" s="277"/>
    </row>
    <row r="32" spans="14:23">
      <c r="N32" s="183" t="s">
        <v>285</v>
      </c>
      <c r="O32" s="179"/>
      <c r="P32" s="179"/>
      <c r="Q32" s="277"/>
      <c r="R32" s="277"/>
      <c r="S32" s="146"/>
      <c r="T32" s="181">
        <v>58431</v>
      </c>
      <c r="U32" s="181"/>
      <c r="V32" s="277"/>
      <c r="W32" s="277"/>
    </row>
    <row r="33" spans="14:23">
      <c r="N33" s="183" t="s">
        <v>286</v>
      </c>
      <c r="O33" s="179"/>
      <c r="P33" s="179"/>
      <c r="Q33" s="277"/>
      <c r="R33" s="277"/>
      <c r="S33" s="146"/>
      <c r="T33" s="181">
        <v>44146</v>
      </c>
      <c r="U33" s="181"/>
      <c r="V33" s="277"/>
      <c r="W33" s="277"/>
    </row>
    <row r="34" spans="14:23">
      <c r="N34" s="177"/>
      <c r="O34" s="177"/>
      <c r="P34" s="177"/>
      <c r="Q34" s="177"/>
      <c r="R34" s="177"/>
      <c r="S34" s="177"/>
      <c r="T34" s="177"/>
      <c r="U34" s="177"/>
      <c r="V34" s="177"/>
      <c r="W34" s="177"/>
    </row>
    <row r="35" spans="14:23" ht="12.75" customHeight="1">
      <c r="N35" s="177"/>
      <c r="O35" s="252" t="e">
        <f>AVERAGE(O22:O33)</f>
        <v>#DIV/0!</v>
      </c>
      <c r="P35" s="252" t="e">
        <f>AVERAGE(P22:P33)</f>
        <v>#DIV/0!</v>
      </c>
      <c r="Q35" s="252"/>
      <c r="R35" s="252"/>
      <c r="S35" s="177"/>
      <c r="T35" s="177"/>
      <c r="U35" s="177"/>
      <c r="V35" s="252"/>
      <c r="W35" s="252"/>
    </row>
    <row r="36" spans="14:23" ht="15" customHeight="1">
      <c r="N36" s="177"/>
      <c r="O36" s="177"/>
      <c r="P36" s="177"/>
      <c r="Q36" s="177"/>
      <c r="R36" s="177"/>
      <c r="S36" s="177"/>
      <c r="T36" s="177"/>
      <c r="U36" s="177"/>
      <c r="V36" s="177"/>
      <c r="W36" s="177"/>
    </row>
    <row r="37" spans="14:23" ht="15" customHeight="1"/>
    <row r="38" spans="14:23" ht="15" customHeight="1"/>
    <row r="45" spans="14:23" hidden="1"/>
  </sheetData>
  <mergeCells count="5">
    <mergeCell ref="N20:P20"/>
    <mergeCell ref="D2:H2"/>
    <mergeCell ref="I2:M2"/>
    <mergeCell ref="N2:P2"/>
    <mergeCell ref="S2:W2"/>
  </mergeCells>
  <pageMargins left="0.25" right="0.25" top="0.75" bottom="0.75" header="0.3" footer="0.3"/>
  <pageSetup paperSize="9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</sheetPr>
  <dimension ref="B2:J181"/>
  <sheetViews>
    <sheetView showGridLines="0" zoomScale="80" zoomScaleNormal="80" workbookViewId="0">
      <selection activeCell="H173" sqref="H173"/>
    </sheetView>
  </sheetViews>
  <sheetFormatPr baseColWidth="10" defaultColWidth="11.42578125" defaultRowHeight="15"/>
  <cols>
    <col min="2" max="2" width="14" customWidth="1"/>
    <col min="3" max="3" width="21.28515625" customWidth="1"/>
    <col min="4" max="4" width="19.140625" customWidth="1"/>
    <col min="5" max="5" width="15.140625" customWidth="1"/>
    <col min="6" max="6" width="14.140625" customWidth="1"/>
    <col min="7" max="7" width="19.42578125" customWidth="1"/>
    <col min="8" max="8" width="14.140625" customWidth="1"/>
  </cols>
  <sheetData>
    <row r="2" spans="2:8" ht="18.75">
      <c r="B2" s="328" t="s">
        <v>288</v>
      </c>
      <c r="C2" s="328"/>
      <c r="D2" s="328"/>
      <c r="E2" s="328"/>
      <c r="F2" s="328"/>
      <c r="G2" s="328"/>
      <c r="H2" s="328"/>
    </row>
    <row r="4" spans="2:8">
      <c r="B4" t="s">
        <v>289</v>
      </c>
      <c r="C4" s="184" t="s">
        <v>290</v>
      </c>
    </row>
    <row r="6" spans="2:8">
      <c r="C6" s="185" t="s">
        <v>291</v>
      </c>
      <c r="D6" s="186"/>
      <c r="E6" t="s">
        <v>292</v>
      </c>
      <c r="F6" s="76"/>
    </row>
    <row r="8" spans="2:8" ht="59.1" customHeight="1">
      <c r="B8" s="326" t="s">
        <v>293</v>
      </c>
      <c r="C8" s="327"/>
      <c r="D8" s="327"/>
      <c r="E8" s="327"/>
      <c r="F8" s="327"/>
      <c r="G8" s="327"/>
      <c r="H8" s="327"/>
    </row>
    <row r="10" spans="2:8" s="187" customFormat="1">
      <c r="B10" s="187" t="s">
        <v>294</v>
      </c>
      <c r="C10" s="188" t="s">
        <v>295</v>
      </c>
      <c r="D10" s="188" t="s">
        <v>296</v>
      </c>
      <c r="E10" s="187" t="s">
        <v>297</v>
      </c>
      <c r="F10" s="187" t="s">
        <v>272</v>
      </c>
      <c r="G10" s="187" t="s">
        <v>298</v>
      </c>
      <c r="H10" s="187" t="s">
        <v>299</v>
      </c>
    </row>
    <row r="11" spans="2:8">
      <c r="B11" s="188" t="s">
        <v>300</v>
      </c>
      <c r="C11" s="189"/>
      <c r="D11" s="189"/>
      <c r="E11" s="190" t="str">
        <f>IF(OR(Tabla3[[#This Row],[Lectura Inicial]]="",Tabla3[[#This Row],[Lectura Final]]=""),"",D11-C11)</f>
        <v/>
      </c>
      <c r="F11" s="190">
        <f>$D$6</f>
        <v>0</v>
      </c>
      <c r="G11" s="190" t="str">
        <f>IF(OR(Tabla3[[#This Row],[Lectura Inicial]]="",Tabla3[[#This Row],[Lectura Final]]=""),"",Tabla3[[#This Row],[ Kw Real  (IDEn)]]-Tabla3[[#This Row],[LBEn]])</f>
        <v/>
      </c>
      <c r="H11" s="191" t="str">
        <f>IF(Tabla3[[#This Row],[Diferencia]]="","Na",Tabla3[[#This Row],[Diferencia]]/Tabla3[[#This Row],[LBEn]])</f>
        <v>Na</v>
      </c>
    </row>
    <row r="12" spans="2:8">
      <c r="B12" s="188" t="s">
        <v>301</v>
      </c>
      <c r="C12" s="189"/>
      <c r="D12" s="189"/>
      <c r="E12" s="190" t="str">
        <f>IF(OR(Tabla3[[#This Row],[Lectura Inicial]]="",Tabla3[[#This Row],[Lectura Final]]=""),"",D12-C12)</f>
        <v/>
      </c>
      <c r="F12" s="190">
        <f t="shared" ref="F12:F19" si="0">$D$6</f>
        <v>0</v>
      </c>
      <c r="G12" s="190" t="str">
        <f>IF(OR(Tabla3[[#This Row],[Lectura Inicial]]="",Tabla3[[#This Row],[Lectura Final]]=""),"",Tabla3[[#This Row],[ Kw Real  (IDEn)]]-Tabla3[[#This Row],[LBEn]])</f>
        <v/>
      </c>
      <c r="H12" s="192" t="str">
        <f>IF(Tabla3[[#This Row],[Diferencia]]="","Na",Tabla3[[#This Row],[Diferencia]]/Tabla3[[#This Row],[LBEn]])</f>
        <v>Na</v>
      </c>
    </row>
    <row r="13" spans="2:8">
      <c r="B13" s="188" t="s">
        <v>302</v>
      </c>
      <c r="C13" s="189"/>
      <c r="D13" s="189"/>
      <c r="E13" s="190" t="str">
        <f>IF(OR(Tabla3[[#This Row],[Lectura Inicial]]="",Tabla3[[#This Row],[Lectura Final]]=""),"",D13-C13)</f>
        <v/>
      </c>
      <c r="F13" s="190">
        <f t="shared" si="0"/>
        <v>0</v>
      </c>
      <c r="G13" s="190" t="str">
        <f>IF(OR(Tabla3[[#This Row],[Lectura Inicial]]="",Tabla3[[#This Row],[Lectura Final]]=""),"",Tabla3[[#This Row],[ Kw Real  (IDEn)]]-Tabla3[[#This Row],[LBEn]])</f>
        <v/>
      </c>
      <c r="H13" s="193" t="str">
        <f>IF(Tabla3[[#This Row],[Diferencia]]="","Na",Tabla3[[#This Row],[Diferencia]]/Tabla3[[#This Row],[LBEn]])</f>
        <v>Na</v>
      </c>
    </row>
    <row r="14" spans="2:8">
      <c r="B14" s="188" t="s">
        <v>303</v>
      </c>
      <c r="C14" s="189"/>
      <c r="D14" s="189"/>
      <c r="E14" s="190" t="str">
        <f>IF(OR(Tabla3[[#This Row],[Lectura Inicial]]="",Tabla3[[#This Row],[Lectura Final]]=""),"",D14-C14)</f>
        <v/>
      </c>
      <c r="F14" s="190">
        <f t="shared" si="0"/>
        <v>0</v>
      </c>
      <c r="G14" s="190" t="str">
        <f>IF(OR(Tabla3[[#This Row],[Lectura Inicial]]="",Tabla3[[#This Row],[Lectura Final]]=""),"",Tabla3[[#This Row],[ Kw Real  (IDEn)]]-Tabla3[[#This Row],[LBEn]])</f>
        <v/>
      </c>
      <c r="H14" s="193" t="str">
        <f>IF(Tabla3[[#This Row],[Diferencia]]="","Na",Tabla3[[#This Row],[Diferencia]]/Tabla3[[#This Row],[LBEn]])</f>
        <v>Na</v>
      </c>
    </row>
    <row r="15" spans="2:8">
      <c r="B15" s="188" t="s">
        <v>304</v>
      </c>
      <c r="C15" s="189"/>
      <c r="D15" s="189"/>
      <c r="E15" s="190" t="str">
        <f>IF(OR(Tabla3[[#This Row],[Lectura Inicial]]="",Tabla3[[#This Row],[Lectura Final]]=""),"",D15-C15)</f>
        <v/>
      </c>
      <c r="F15" s="190">
        <f t="shared" si="0"/>
        <v>0</v>
      </c>
      <c r="G15" s="190" t="str">
        <f>IF(OR(Tabla3[[#This Row],[Lectura Inicial]]="",Tabla3[[#This Row],[Lectura Final]]=""),"",Tabla3[[#This Row],[ Kw Real  (IDEn)]]-Tabla3[[#This Row],[LBEn]])</f>
        <v/>
      </c>
      <c r="H15" s="193" t="str">
        <f>IF(Tabla3[[#This Row],[Diferencia]]="","Na",Tabla3[[#This Row],[Diferencia]]/Tabla3[[#This Row],[LBEn]])</f>
        <v>Na</v>
      </c>
    </row>
    <row r="16" spans="2:8">
      <c r="B16" s="188" t="s">
        <v>305</v>
      </c>
      <c r="C16" s="254"/>
      <c r="D16" s="254"/>
      <c r="E16" s="190" t="str">
        <f>IF(OR(Tabla3[[#This Row],[Lectura Inicial]]="",Tabla3[[#This Row],[Lectura Final]]=""),"",D16-C16)</f>
        <v/>
      </c>
      <c r="F16" s="190">
        <f t="shared" si="0"/>
        <v>0</v>
      </c>
      <c r="G16" s="190" t="str">
        <f>IF(OR(Tabla3[[#This Row],[Lectura Inicial]]="",Tabla3[[#This Row],[Lectura Final]]=""),"",Tabla3[[#This Row],[ Kw Real  (IDEn)]]-Tabla3[[#This Row],[LBEn]])</f>
        <v/>
      </c>
      <c r="H16" s="193" t="str">
        <f>IF(Tabla3[[#This Row],[Diferencia]]="","Na",Tabla3[[#This Row],[Diferencia]]/Tabla3[[#This Row],[LBEn]])</f>
        <v>Na</v>
      </c>
    </row>
    <row r="17" spans="2:8">
      <c r="B17" s="188" t="s">
        <v>306</v>
      </c>
      <c r="C17" s="254"/>
      <c r="D17" s="254"/>
      <c r="E17" s="190" t="str">
        <f>IF(OR(Tabla3[[#This Row],[Lectura Inicial]]="",Tabla3[[#This Row],[Lectura Final]]=""),"",D17-C17)</f>
        <v/>
      </c>
      <c r="F17" s="190">
        <f t="shared" si="0"/>
        <v>0</v>
      </c>
      <c r="G17" s="190" t="str">
        <f>IF(OR(Tabla3[[#This Row],[Lectura Inicial]]="",Tabla3[[#This Row],[Lectura Final]]=""),"",Tabla3[[#This Row],[ Kw Real  (IDEn)]]-Tabla3[[#This Row],[LBEn]])</f>
        <v/>
      </c>
      <c r="H17" s="193" t="str">
        <f>IF(Tabla3[[#This Row],[Diferencia]]="","Na",Tabla3[[#This Row],[Diferencia]]/Tabla3[[#This Row],[LBEn]])</f>
        <v>Na</v>
      </c>
    </row>
    <row r="18" spans="2:8">
      <c r="B18" s="188" t="s">
        <v>307</v>
      </c>
      <c r="C18" s="254"/>
      <c r="D18" s="254"/>
      <c r="E18" s="190" t="str">
        <f>IF(OR(Tabla3[[#This Row],[Lectura Inicial]]="",Tabla3[[#This Row],[Lectura Final]]=""),"",D18-C18)</f>
        <v/>
      </c>
      <c r="F18" s="190">
        <f t="shared" si="0"/>
        <v>0</v>
      </c>
      <c r="G18" s="190" t="str">
        <f>IF(OR(Tabla3[[#This Row],[Lectura Inicial]]="",Tabla3[[#This Row],[Lectura Final]]=""),"",Tabla3[[#This Row],[ Kw Real  (IDEn)]]-Tabla3[[#This Row],[LBEn]])</f>
        <v/>
      </c>
      <c r="H18" s="193" t="str">
        <f>IF(Tabla3[[#This Row],[Diferencia]]="","Na",Tabla3[[#This Row],[Diferencia]]/Tabla3[[#This Row],[LBEn]])</f>
        <v>Na</v>
      </c>
    </row>
    <row r="19" spans="2:8">
      <c r="B19" s="188" t="s">
        <v>308</v>
      </c>
      <c r="C19" s="254"/>
      <c r="D19" s="254"/>
      <c r="E19" s="190" t="str">
        <f>IF(OR(Tabla3[[#This Row],[Lectura Inicial]]="",Tabla3[[#This Row],[Lectura Final]]=""),"",D19-C19)</f>
        <v/>
      </c>
      <c r="F19" s="190">
        <f t="shared" si="0"/>
        <v>0</v>
      </c>
      <c r="G19" s="190" t="str">
        <f>IF(OR(Tabla3[[#This Row],[Lectura Inicial]]="",Tabla3[[#This Row],[Lectura Final]]=""),"",Tabla3[[#This Row],[ Kw Real  (IDEn)]]-Tabla3[[#This Row],[LBEn]])</f>
        <v/>
      </c>
      <c r="H19" s="193" t="str">
        <f>IF(Tabla3[[#This Row],[Diferencia]]="","Na",Tabla3[[#This Row],[Diferencia]]/Tabla3[[#This Row],[LBEn]])</f>
        <v>Na</v>
      </c>
    </row>
    <row r="20" spans="2:8">
      <c r="B20" s="188" t="s">
        <v>309</v>
      </c>
      <c r="C20" s="254"/>
      <c r="D20" s="254"/>
      <c r="E20" s="190" t="str">
        <f>IF(OR(Tabla3[[#This Row],[Lectura Inicial]]="",Tabla3[[#This Row],[Lectura Final]]=""),"",D20-C20)</f>
        <v/>
      </c>
      <c r="F20" s="190">
        <f>$D$6</f>
        <v>0</v>
      </c>
      <c r="G20" s="190" t="str">
        <f>IF(OR(Tabla3[[#This Row],[Lectura Inicial]]="",Tabla3[[#This Row],[Lectura Final]]=""),"",Tabla3[[#This Row],[ Kw Real  (IDEn)]]-Tabla3[[#This Row],[LBEn]])</f>
        <v/>
      </c>
      <c r="H20" s="193" t="str">
        <f>IF(Tabla3[[#This Row],[Diferencia]]="","Na",Tabla3[[#This Row],[Diferencia]]/Tabla3[[#This Row],[LBEn]])</f>
        <v>Na</v>
      </c>
    </row>
    <row r="21" spans="2:8">
      <c r="B21" s="188" t="s">
        <v>310</v>
      </c>
      <c r="C21" s="254"/>
      <c r="D21" s="254"/>
      <c r="E21" s="190" t="str">
        <f>IF(OR(Tabla3[[#This Row],[Lectura Inicial]]="",Tabla3[[#This Row],[Lectura Final]]=""),"",D21-C21)</f>
        <v/>
      </c>
      <c r="F21" s="190">
        <f>$D$6</f>
        <v>0</v>
      </c>
      <c r="G21" s="190" t="str">
        <f>IF(OR(Tabla3[[#This Row],[Lectura Inicial]]="",Tabla3[[#This Row],[Lectura Final]]=""),"",Tabla3[[#This Row],[ Kw Real  (IDEn)]]-Tabla3[[#This Row],[LBEn]])</f>
        <v/>
      </c>
      <c r="H21" s="193" t="str">
        <f>IF(Tabla3[[#This Row],[Diferencia]]="","Na",Tabla3[[#This Row],[Diferencia]]/Tabla3[[#This Row],[LBEn]])</f>
        <v>Na</v>
      </c>
    </row>
    <row r="22" spans="2:8">
      <c r="B22" s="188" t="s">
        <v>311</v>
      </c>
      <c r="C22" s="254"/>
      <c r="D22" s="254"/>
      <c r="E22" s="190" t="str">
        <f>IF(OR(Tabla3[[#This Row],[Lectura Inicial]]="",Tabla3[[#This Row],[Lectura Final]]=""),"",D22-C22)</f>
        <v/>
      </c>
      <c r="F22" s="190">
        <f>$D$6</f>
        <v>0</v>
      </c>
      <c r="G22" s="190" t="str">
        <f>IF(OR(Tabla3[[#This Row],[Lectura Inicial]]="",Tabla3[[#This Row],[Lectura Final]]=""),"",Tabla3[[#This Row],[ Kw Real  (IDEn)]]-Tabla3[[#This Row],[LBEn]])</f>
        <v/>
      </c>
      <c r="H22" s="193" t="str">
        <f>IF(Tabla3[[#This Row],[Diferencia]]="","Na",Tabla3[[#This Row],[Diferencia]]/Tabla3[[#This Row],[LBEn]])</f>
        <v>Na</v>
      </c>
    </row>
    <row r="23" spans="2:8">
      <c r="B23" s="188"/>
      <c r="C23" s="76"/>
      <c r="D23" s="76"/>
      <c r="E23" s="76" t="e">
        <f>AVERAGE(Tabla3[ Kw Real  (IDEn)])</f>
        <v>#DIV/0!</v>
      </c>
      <c r="F23" s="76"/>
      <c r="G23" s="76"/>
      <c r="H23" s="194"/>
    </row>
    <row r="25" spans="2:8">
      <c r="B25" t="s">
        <v>312</v>
      </c>
    </row>
    <row r="26" spans="2:8">
      <c r="C26" t="s">
        <v>313</v>
      </c>
    </row>
    <row r="27" spans="2:8">
      <c r="C27" t="s">
        <v>314</v>
      </c>
    </row>
    <row r="29" spans="2:8">
      <c r="C29" s="188"/>
    </row>
    <row r="30" spans="2:8" hidden="1"/>
    <row r="31" spans="2:8" hidden="1">
      <c r="B31" s="185"/>
      <c r="C31" s="329"/>
      <c r="D31" s="329"/>
    </row>
    <row r="32" spans="2:8" hidden="1"/>
    <row r="33" spans="2:10" hidden="1">
      <c r="C33" s="185"/>
      <c r="D33" s="76"/>
    </row>
    <row r="34" spans="2:10" hidden="1"/>
    <row r="35" spans="2:10" hidden="1">
      <c r="B35" s="326"/>
      <c r="C35" s="327"/>
      <c r="D35" s="327"/>
      <c r="E35" s="327"/>
      <c r="F35" s="327"/>
      <c r="G35" s="327"/>
      <c r="H35" s="327"/>
    </row>
    <row r="36" spans="2:10" hidden="1"/>
    <row r="37" spans="2:10" hidden="1">
      <c r="B37" s="187"/>
      <c r="C37" s="188"/>
      <c r="D37" s="188"/>
      <c r="E37" s="187"/>
      <c r="F37" s="187"/>
      <c r="G37" s="187"/>
      <c r="H37" s="187"/>
      <c r="I37" s="187"/>
      <c r="J37" s="187"/>
    </row>
    <row r="38" spans="2:10" hidden="1">
      <c r="B38" s="188"/>
      <c r="C38" s="195"/>
      <c r="D38" s="195"/>
      <c r="E38" s="196"/>
      <c r="F38" s="196"/>
      <c r="G38" s="196"/>
      <c r="H38" s="196"/>
      <c r="I38" s="196"/>
      <c r="J38" s="197"/>
    </row>
    <row r="39" spans="2:10" hidden="1">
      <c r="B39" s="188"/>
      <c r="C39" s="195"/>
      <c r="D39" s="195"/>
      <c r="E39" s="196"/>
      <c r="F39" s="196"/>
      <c r="G39" s="196"/>
      <c r="H39" s="196"/>
      <c r="I39" s="196"/>
      <c r="J39" s="197"/>
    </row>
    <row r="40" spans="2:10" hidden="1">
      <c r="B40" s="188"/>
      <c r="C40" s="195"/>
      <c r="D40" s="195"/>
      <c r="E40" s="196"/>
      <c r="F40" s="196"/>
      <c r="G40" s="196"/>
      <c r="H40" s="196"/>
      <c r="I40" s="196"/>
      <c r="J40" s="197"/>
    </row>
    <row r="41" spans="2:10" hidden="1">
      <c r="B41" s="188"/>
      <c r="C41" s="195"/>
      <c r="D41" s="195"/>
      <c r="E41" s="196"/>
      <c r="F41" s="196"/>
      <c r="G41" s="196"/>
      <c r="H41" s="196"/>
      <c r="I41" s="196"/>
      <c r="J41" s="197"/>
    </row>
    <row r="42" spans="2:10" hidden="1">
      <c r="B42" s="188"/>
      <c r="C42" s="195"/>
      <c r="D42" s="195"/>
      <c r="E42" s="196"/>
      <c r="F42" s="196"/>
      <c r="G42" s="196"/>
      <c r="H42" s="196"/>
      <c r="I42" s="196"/>
      <c r="J42" s="197"/>
    </row>
    <row r="43" spans="2:10" hidden="1">
      <c r="B43" s="188"/>
      <c r="C43" s="195"/>
      <c r="D43" s="195"/>
      <c r="E43" s="196"/>
      <c r="F43" s="196"/>
      <c r="G43" s="196"/>
      <c r="H43" s="196"/>
      <c r="I43" s="196"/>
      <c r="J43" s="197"/>
    </row>
    <row r="44" spans="2:10" hidden="1">
      <c r="B44" s="188"/>
      <c r="C44" s="195"/>
      <c r="D44" s="195"/>
      <c r="E44" s="196"/>
      <c r="F44" s="196"/>
      <c r="G44" s="196"/>
      <c r="H44" s="196"/>
      <c r="I44" s="196"/>
      <c r="J44" s="197"/>
    </row>
    <row r="45" spans="2:10" hidden="1">
      <c r="B45" s="188"/>
      <c r="C45" s="195"/>
      <c r="D45" s="195"/>
      <c r="E45" s="196"/>
      <c r="F45" s="196"/>
      <c r="G45" s="196"/>
      <c r="H45" s="196"/>
      <c r="I45" s="196"/>
      <c r="J45" s="197"/>
    </row>
    <row r="46" spans="2:10" hidden="1">
      <c r="B46" s="188"/>
      <c r="C46" s="195"/>
      <c r="D46" s="195"/>
      <c r="E46" s="196"/>
      <c r="F46" s="196"/>
      <c r="G46" s="196"/>
      <c r="H46" s="196"/>
      <c r="I46" s="196"/>
      <c r="J46" s="197"/>
    </row>
    <row r="47" spans="2:10" hidden="1">
      <c r="B47" s="188"/>
      <c r="C47" s="195"/>
      <c r="D47" s="195"/>
      <c r="E47" s="196"/>
      <c r="F47" s="196"/>
      <c r="G47" s="196"/>
      <c r="H47" s="196"/>
      <c r="I47" s="196"/>
      <c r="J47" s="197"/>
    </row>
    <row r="48" spans="2:10" hidden="1">
      <c r="B48" s="188"/>
      <c r="C48" s="195"/>
      <c r="D48" s="195"/>
      <c r="E48" s="196"/>
      <c r="F48" s="196"/>
      <c r="G48" s="196"/>
      <c r="H48" s="196"/>
      <c r="I48" s="196"/>
      <c r="J48" s="197"/>
    </row>
    <row r="49" spans="2:10" hidden="1">
      <c r="B49" s="188"/>
      <c r="C49" s="195"/>
      <c r="D49" s="195"/>
      <c r="E49" s="196"/>
      <c r="F49" s="196"/>
      <c r="G49" s="196"/>
      <c r="H49" s="196"/>
      <c r="I49" s="196"/>
      <c r="J49" s="197"/>
    </row>
    <row r="50" spans="2:10" hidden="1">
      <c r="B50" s="188"/>
      <c r="C50" s="76"/>
      <c r="D50" s="76"/>
      <c r="E50" s="76"/>
      <c r="F50" s="76"/>
      <c r="G50" s="76"/>
      <c r="H50" s="194"/>
    </row>
    <row r="51" spans="2:10" hidden="1"/>
    <row r="52" spans="2:10" hidden="1"/>
    <row r="53" spans="2:10" hidden="1"/>
    <row r="54" spans="2:10" hidden="1"/>
    <row r="55" spans="2:10" hidden="1"/>
    <row r="58" spans="2:10">
      <c r="B58" s="185" t="s">
        <v>315</v>
      </c>
      <c r="C58" s="325"/>
      <c r="D58" s="325"/>
      <c r="G58" s="177" t="s">
        <v>316</v>
      </c>
      <c r="H58" s="177" t="s">
        <v>317</v>
      </c>
    </row>
    <row r="59" spans="2:10">
      <c r="G59" s="177" t="s">
        <v>318</v>
      </c>
      <c r="H59" s="177" t="s">
        <v>319</v>
      </c>
    </row>
    <row r="60" spans="2:10">
      <c r="C60" s="185" t="s">
        <v>320</v>
      </c>
      <c r="D60" s="186"/>
      <c r="E60" t="s">
        <v>321</v>
      </c>
    </row>
    <row r="62" spans="2:10">
      <c r="B62" s="326" t="s">
        <v>322</v>
      </c>
      <c r="C62" s="327"/>
      <c r="D62" s="327"/>
      <c r="E62" s="327"/>
      <c r="F62" s="327"/>
      <c r="G62" s="327"/>
      <c r="H62" s="327"/>
    </row>
    <row r="64" spans="2:10">
      <c r="B64" s="187" t="s">
        <v>294</v>
      </c>
      <c r="C64" s="188" t="s">
        <v>323</v>
      </c>
      <c r="D64" s="188" t="s">
        <v>324</v>
      </c>
      <c r="E64" s="187" t="s">
        <v>325</v>
      </c>
      <c r="F64" s="187" t="s">
        <v>326</v>
      </c>
      <c r="G64" s="187" t="s">
        <v>327</v>
      </c>
      <c r="H64" s="187" t="s">
        <v>328</v>
      </c>
      <c r="I64" s="187" t="s">
        <v>298</v>
      </c>
      <c r="J64" s="187" t="s">
        <v>329</v>
      </c>
    </row>
    <row r="65" spans="2:10">
      <c r="B65" s="188" t="s">
        <v>300</v>
      </c>
      <c r="C65" s="189"/>
      <c r="D65" s="189"/>
      <c r="E65" s="190" t="str">
        <f>IF(OR(Tabla387[[#This Row],[Km inicial]]="",Tabla387[[#This Row],[Km final]]=""),"",D65-C65)</f>
        <v/>
      </c>
      <c r="F65" s="190" t="e">
        <f t="shared" ref="F65:F73" si="1">E65/$D$60</f>
        <v>#VALUE!</v>
      </c>
      <c r="G65" s="190" t="e">
        <f>IF(OR(Tabla387[[#This Row],[Km recorridos]]="",Tabla387[[#This Row],[Litros utilizados]]=""),"",Tabla387[[#This Row],[Km recorridos]]/Tabla387[[#This Row],[Litros utilizados]])</f>
        <v>#VALUE!</v>
      </c>
      <c r="H65" s="190">
        <f>D60</f>
        <v>0</v>
      </c>
      <c r="I65" s="190" t="e">
        <f>IF(OR(Tabla387[[#This Row],[Km/l]]="",Tabla387[[#This Row],[LBEN]]=""),"",Tabla387[[#This Row],[Km/l]]-Tabla387[[#This Row],[LBEN]])</f>
        <v>#VALUE!</v>
      </c>
      <c r="J65" s="191" t="e">
        <f>IF(Tabla387[[#This Row],[Diferencia]]="","Na",Tabla387[[#This Row],[Diferencia]]/Tabla387[[#This Row],[LBEN]])</f>
        <v>#VALUE!</v>
      </c>
    </row>
    <row r="66" spans="2:10">
      <c r="B66" s="188" t="s">
        <v>301</v>
      </c>
      <c r="C66" s="189"/>
      <c r="D66" s="189"/>
      <c r="E66" s="190" t="str">
        <f>IF(OR(Tabla387[[#This Row],[Km inicial]]="",Tabla387[[#This Row],[Km final]]=""),"",D66-C66)</f>
        <v/>
      </c>
      <c r="F66" s="190" t="e">
        <f t="shared" si="1"/>
        <v>#VALUE!</v>
      </c>
      <c r="G66" s="190" t="e">
        <f>IF(OR(Tabla387[[#This Row],[Km recorridos]]="",Tabla387[[#This Row],[Litros utilizados]]=""),"",Tabla387[[#This Row],[Km recorridos]]/Tabla387[[#This Row],[Litros utilizados]])</f>
        <v>#VALUE!</v>
      </c>
      <c r="H66" s="190">
        <f>$D$60</f>
        <v>0</v>
      </c>
      <c r="I66" s="190" t="e">
        <f>IF(OR(Tabla387[[#This Row],[Km/l]]="",Tabla387[[#This Row],[LBEN]]=""),"",Tabla387[[#This Row],[Km/l]]-Tabla387[[#This Row],[LBEN]])</f>
        <v>#VALUE!</v>
      </c>
      <c r="J66" s="191" t="e">
        <f>IF(Tabla387[[#This Row],[Diferencia]]="","Na",Tabla387[[#This Row],[Diferencia]]/Tabla387[[#This Row],[LBEN]])</f>
        <v>#VALUE!</v>
      </c>
    </row>
    <row r="67" spans="2:10">
      <c r="B67" s="188" t="s">
        <v>302</v>
      </c>
      <c r="C67" s="189"/>
      <c r="D67" s="189"/>
      <c r="E67" s="190" t="str">
        <f>IF(OR(Tabla387[[#This Row],[Km inicial]]="",Tabla387[[#This Row],[Km final]]=""),"",D67-C67)</f>
        <v/>
      </c>
      <c r="F67" s="190" t="e">
        <f t="shared" si="1"/>
        <v>#VALUE!</v>
      </c>
      <c r="G67" s="190" t="e">
        <f>IF(OR(Tabla387[[#This Row],[Km recorridos]]="",Tabla387[[#This Row],[Litros utilizados]]=""),"",Tabla387[[#This Row],[Km recorridos]]/Tabla387[[#This Row],[Litros utilizados]])</f>
        <v>#VALUE!</v>
      </c>
      <c r="H67" s="190">
        <f t="shared" ref="H67:H76" si="2">$D$60</f>
        <v>0</v>
      </c>
      <c r="I67" s="190" t="e">
        <f>IF(OR(Tabla387[[#This Row],[Km/l]]="",Tabla387[[#This Row],[LBEN]]=""),"",Tabla387[[#This Row],[Km/l]]-Tabla387[[#This Row],[LBEN]])</f>
        <v>#VALUE!</v>
      </c>
      <c r="J67" s="191" t="e">
        <f>IF(Tabla387[[#This Row],[Diferencia]]="","Na",Tabla387[[#This Row],[Diferencia]]/Tabla387[[#This Row],[LBEN]])</f>
        <v>#VALUE!</v>
      </c>
    </row>
    <row r="68" spans="2:10">
      <c r="B68" s="188" t="s">
        <v>303</v>
      </c>
      <c r="C68" s="189"/>
      <c r="D68" s="189"/>
      <c r="E68" s="190" t="str">
        <f>IF(OR(Tabla387[[#This Row],[Km inicial]]="",Tabla387[[#This Row],[Km final]]=""),"",D68-C68)</f>
        <v/>
      </c>
      <c r="F68" s="190" t="e">
        <f t="shared" si="1"/>
        <v>#VALUE!</v>
      </c>
      <c r="G68" s="190" t="e">
        <f>IF(OR(Tabla387[[#This Row],[Km recorridos]]="",Tabla387[[#This Row],[Litros utilizados]]=""),"",Tabla387[[#This Row],[Km recorridos]]/Tabla387[[#This Row],[Litros utilizados]])</f>
        <v>#VALUE!</v>
      </c>
      <c r="H68" s="190">
        <f t="shared" si="2"/>
        <v>0</v>
      </c>
      <c r="I68" s="190" t="e">
        <f>IF(OR(Tabla387[[#This Row],[Km/l]]="",Tabla387[[#This Row],[LBEN]]=""),"",Tabla387[[#This Row],[Km/l]]-Tabla387[[#This Row],[LBEN]])</f>
        <v>#VALUE!</v>
      </c>
      <c r="J68" s="191" t="e">
        <f>IF(Tabla387[[#This Row],[Diferencia]]="","Na",Tabla387[[#This Row],[Diferencia]]/Tabla387[[#This Row],[LBEN]])</f>
        <v>#VALUE!</v>
      </c>
    </row>
    <row r="69" spans="2:10">
      <c r="B69" s="188" t="s">
        <v>304</v>
      </c>
      <c r="C69" s="189"/>
      <c r="D69" s="189"/>
      <c r="E69" s="190" t="str">
        <f>IF(OR(Tabla387[[#This Row],[Km inicial]]="",Tabla387[[#This Row],[Km final]]=""),"",D69-C69)</f>
        <v/>
      </c>
      <c r="F69" s="190" t="e">
        <f t="shared" si="1"/>
        <v>#VALUE!</v>
      </c>
      <c r="G69" s="190" t="e">
        <f>IF(OR(Tabla387[[#This Row],[Km recorridos]]="",Tabla387[[#This Row],[Litros utilizados]]=""),"",Tabla387[[#This Row],[Km recorridos]]/Tabla387[[#This Row],[Litros utilizados]])</f>
        <v>#VALUE!</v>
      </c>
      <c r="H69" s="190">
        <f t="shared" si="2"/>
        <v>0</v>
      </c>
      <c r="I69" s="190" t="e">
        <f>IF(OR(Tabla387[[#This Row],[Km/l]]="",Tabla387[[#This Row],[LBEN]]=""),"",Tabla387[[#This Row],[Km/l]]-Tabla387[[#This Row],[LBEN]])</f>
        <v>#VALUE!</v>
      </c>
      <c r="J69" s="191" t="e">
        <f>IF(Tabla387[[#This Row],[Diferencia]]="","Na",Tabla387[[#This Row],[Diferencia]]/Tabla387[[#This Row],[LBEN]])</f>
        <v>#VALUE!</v>
      </c>
    </row>
    <row r="70" spans="2:10">
      <c r="B70" s="188" t="s">
        <v>305</v>
      </c>
      <c r="C70" s="189"/>
      <c r="D70" s="189"/>
      <c r="E70" s="190" t="str">
        <f>IF(OR(Tabla387[[#This Row],[Km inicial]]="",Tabla387[[#This Row],[Km final]]=""),"",D70-C70)</f>
        <v/>
      </c>
      <c r="F70" s="190" t="e">
        <f t="shared" si="1"/>
        <v>#VALUE!</v>
      </c>
      <c r="G70" s="190" t="e">
        <f>IF(OR(Tabla387[[#This Row],[Km recorridos]]="",Tabla387[[#This Row],[Litros utilizados]]=""),"",Tabla387[[#This Row],[Km recorridos]]/Tabla387[[#This Row],[Litros utilizados]])</f>
        <v>#VALUE!</v>
      </c>
      <c r="H70" s="190">
        <f t="shared" si="2"/>
        <v>0</v>
      </c>
      <c r="I70" s="190" t="e">
        <f>IF(OR(Tabla387[[#This Row],[Km/l]]="",Tabla387[[#This Row],[LBEN]]=""),"",Tabla387[[#This Row],[Km/l]]-Tabla387[[#This Row],[LBEN]])</f>
        <v>#VALUE!</v>
      </c>
      <c r="J70" s="191" t="e">
        <f>IF(Tabla387[[#This Row],[Diferencia]]="","Na",Tabla387[[#This Row],[Diferencia]]/Tabla387[[#This Row],[LBEN]])</f>
        <v>#VALUE!</v>
      </c>
    </row>
    <row r="71" spans="2:10">
      <c r="B71" s="188" t="s">
        <v>306</v>
      </c>
      <c r="C71" s="189"/>
      <c r="D71" s="189"/>
      <c r="E71" s="190" t="str">
        <f>IF(OR(Tabla387[[#This Row],[Km inicial]]="",Tabla387[[#This Row],[Km final]]=""),"",D71-C71)</f>
        <v/>
      </c>
      <c r="F71" s="190" t="e">
        <f t="shared" si="1"/>
        <v>#VALUE!</v>
      </c>
      <c r="G71" s="190" t="e">
        <f>IF(OR(Tabla387[[#This Row],[Km recorridos]]="",Tabla387[[#This Row],[Litros utilizados]]=""),"",Tabla387[[#This Row],[Km recorridos]]/Tabla387[[#This Row],[Litros utilizados]])</f>
        <v>#VALUE!</v>
      </c>
      <c r="H71" s="190">
        <f t="shared" si="2"/>
        <v>0</v>
      </c>
      <c r="I71" s="190" t="e">
        <f>IF(OR(Tabla387[[#This Row],[Km/l]]="",Tabla387[[#This Row],[LBEN]]=""),"",Tabla387[[#This Row],[Km/l]]-Tabla387[[#This Row],[LBEN]])</f>
        <v>#VALUE!</v>
      </c>
      <c r="J71" s="191" t="e">
        <f>IF(Tabla387[[#This Row],[Diferencia]]="","Na",Tabla387[[#This Row],[Diferencia]]/Tabla387[[#This Row],[LBEN]])</f>
        <v>#VALUE!</v>
      </c>
    </row>
    <row r="72" spans="2:10">
      <c r="B72" s="188" t="s">
        <v>307</v>
      </c>
      <c r="C72" s="189"/>
      <c r="D72" s="189"/>
      <c r="E72" s="190" t="str">
        <f>IF(OR(Tabla387[[#This Row],[Km inicial]]="",Tabla387[[#This Row],[Km final]]=""),"",D72-C72)</f>
        <v/>
      </c>
      <c r="F72" s="190" t="e">
        <f t="shared" si="1"/>
        <v>#VALUE!</v>
      </c>
      <c r="G72" s="190" t="e">
        <f>IF(OR(Tabla387[[#This Row],[Km recorridos]]="",Tabla387[[#This Row],[Litros utilizados]]=""),"",Tabla387[[#This Row],[Km recorridos]]/Tabla387[[#This Row],[Litros utilizados]])</f>
        <v>#VALUE!</v>
      </c>
      <c r="H72" s="190">
        <f t="shared" si="2"/>
        <v>0</v>
      </c>
      <c r="I72" s="190" t="e">
        <f>IF(OR(Tabla387[[#This Row],[Km/l]]="",Tabla387[[#This Row],[LBEN]]=""),"",Tabla387[[#This Row],[Km/l]]-Tabla387[[#This Row],[LBEN]])</f>
        <v>#VALUE!</v>
      </c>
      <c r="J72" s="191" t="e">
        <f>IF(Tabla387[[#This Row],[Diferencia]]="","Na",Tabla387[[#This Row],[Diferencia]]/Tabla387[[#This Row],[LBEN]])</f>
        <v>#VALUE!</v>
      </c>
    </row>
    <row r="73" spans="2:10">
      <c r="B73" s="188" t="s">
        <v>308</v>
      </c>
      <c r="C73" s="189"/>
      <c r="D73" s="189"/>
      <c r="E73" s="190" t="str">
        <f>IF(OR(Tabla387[[#This Row],[Km inicial]]="",Tabla387[[#This Row],[Km final]]=""),"",D73-C73)</f>
        <v/>
      </c>
      <c r="F73" s="190" t="e">
        <f t="shared" si="1"/>
        <v>#VALUE!</v>
      </c>
      <c r="G73" s="190" t="e">
        <f>IF(OR(Tabla387[[#This Row],[Km recorridos]]="",Tabla387[[#This Row],[Litros utilizados]]=""),"",Tabla387[[#This Row],[Km recorridos]]/Tabla387[[#This Row],[Litros utilizados]])</f>
        <v>#VALUE!</v>
      </c>
      <c r="H73" s="190">
        <f t="shared" si="2"/>
        <v>0</v>
      </c>
      <c r="I73" s="190" t="e">
        <f>IF(OR(Tabla387[[#This Row],[Km/l]]="",Tabla387[[#This Row],[LBEN]]=""),"",Tabla387[[#This Row],[Km/l]]-Tabla387[[#This Row],[LBEN]])</f>
        <v>#VALUE!</v>
      </c>
      <c r="J73" s="191" t="e">
        <f>IF(Tabla387[[#This Row],[Diferencia]]="","Na",Tabla387[[#This Row],[Diferencia]]/Tabla387[[#This Row],[LBEN]])</f>
        <v>#VALUE!</v>
      </c>
    </row>
    <row r="74" spans="2:10">
      <c r="B74" s="188" t="s">
        <v>309</v>
      </c>
      <c r="C74" s="189"/>
      <c r="D74" s="189"/>
      <c r="E74" s="190" t="str">
        <f>IF(OR(Tabla387[[#This Row],[Km inicial]]="",Tabla387[[#This Row],[Km final]]=""),"",D74-C74)</f>
        <v/>
      </c>
      <c r="F74" s="190" t="e">
        <f>E74/$D$60</f>
        <v>#VALUE!</v>
      </c>
      <c r="G74" s="190" t="e">
        <f>IF(OR(Tabla387[[#This Row],[Km recorridos]]="",Tabla387[[#This Row],[Litros utilizados]]=""),"",Tabla387[[#This Row],[Km recorridos]]/Tabla387[[#This Row],[Litros utilizados]])</f>
        <v>#VALUE!</v>
      </c>
      <c r="H74" s="190">
        <f t="shared" si="2"/>
        <v>0</v>
      </c>
      <c r="I74" s="190" t="e">
        <f>IF(OR(Tabla387[[#This Row],[Km/l]]="",Tabla387[[#This Row],[LBEN]]=""),"",Tabla387[[#This Row],[Km/l]]-Tabla387[[#This Row],[LBEN]])</f>
        <v>#VALUE!</v>
      </c>
      <c r="J74" s="191" t="e">
        <f>IF(Tabla387[[#This Row],[Diferencia]]="","Na",Tabla387[[#This Row],[Diferencia]]/Tabla387[[#This Row],[LBEN]])</f>
        <v>#VALUE!</v>
      </c>
    </row>
    <row r="75" spans="2:10">
      <c r="B75" s="188" t="s">
        <v>310</v>
      </c>
      <c r="C75" s="189"/>
      <c r="D75" s="189"/>
      <c r="E75" s="190" t="str">
        <f>IF(OR(Tabla387[[#This Row],[Km inicial]]="",Tabla387[[#This Row],[Km final]]=""),"",D75-C75)</f>
        <v/>
      </c>
      <c r="F75" s="190" t="e">
        <f>E75/$D$60</f>
        <v>#VALUE!</v>
      </c>
      <c r="G75" s="190" t="e">
        <f>IF(OR(Tabla387[[#This Row],[Km recorridos]]="",Tabla387[[#This Row],[Litros utilizados]]=""),"",Tabla387[[#This Row],[Km recorridos]]/Tabla387[[#This Row],[Litros utilizados]])</f>
        <v>#VALUE!</v>
      </c>
      <c r="H75" s="190">
        <f t="shared" si="2"/>
        <v>0</v>
      </c>
      <c r="I75" s="190" t="e">
        <f>IF(OR(Tabla387[[#This Row],[Km/l]]="",Tabla387[[#This Row],[LBEN]]=""),"",Tabla387[[#This Row],[Km/l]]-Tabla387[[#This Row],[LBEN]])</f>
        <v>#VALUE!</v>
      </c>
      <c r="J75" s="191" t="e">
        <f>IF(Tabla387[[#This Row],[Diferencia]]="","Na",Tabla387[[#This Row],[Diferencia]]/Tabla387[[#This Row],[LBEN]])</f>
        <v>#VALUE!</v>
      </c>
    </row>
    <row r="76" spans="2:10">
      <c r="B76" s="188" t="s">
        <v>311</v>
      </c>
      <c r="C76" s="189"/>
      <c r="D76" s="189"/>
      <c r="E76" s="190" t="str">
        <f>IF(OR(Tabla387[[#This Row],[Km inicial]]="",Tabla387[[#This Row],[Km final]]=""),"",D76-C76)</f>
        <v/>
      </c>
      <c r="F76" s="190" t="e">
        <f>E76/$D$60</f>
        <v>#VALUE!</v>
      </c>
      <c r="G76" s="190" t="e">
        <f>IF(OR(Tabla387[[#This Row],[Km recorridos]]="",Tabla387[[#This Row],[Litros utilizados]]=""),"",Tabla387[[#This Row],[Km recorridos]]/Tabla387[[#This Row],[Litros utilizados]])</f>
        <v>#VALUE!</v>
      </c>
      <c r="H76" s="190">
        <f t="shared" si="2"/>
        <v>0</v>
      </c>
      <c r="I76" s="190" t="e">
        <f>IF(OR(Tabla387[[#This Row],[Km/l]]="",Tabla387[[#This Row],[LBEN]]=""),"",Tabla387[[#This Row],[Km/l]]-Tabla387[[#This Row],[LBEN]])</f>
        <v>#VALUE!</v>
      </c>
      <c r="J76" s="191" t="e">
        <f>IF(Tabla387[[#This Row],[Diferencia]]="","Na",Tabla387[[#This Row],[Diferencia]]/Tabla387[[#This Row],[LBEN]])</f>
        <v>#VALUE!</v>
      </c>
    </row>
    <row r="77" spans="2:10">
      <c r="B77" s="188"/>
      <c r="C77" s="76"/>
      <c r="D77" s="76"/>
      <c r="E77" s="76" t="e">
        <f>AVERAGE(Tabla387[Km recorridos])</f>
        <v>#DIV/0!</v>
      </c>
      <c r="F77" s="76"/>
      <c r="G77" s="76" t="e">
        <f>AVERAGE(Tabla387[Km/l])</f>
        <v>#VALUE!</v>
      </c>
      <c r="H77" s="194"/>
    </row>
    <row r="84" spans="2:10">
      <c r="B84" s="185" t="s">
        <v>315</v>
      </c>
      <c r="C84" s="325"/>
      <c r="D84" s="325"/>
    </row>
    <row r="86" spans="2:10">
      <c r="C86" s="185" t="s">
        <v>320</v>
      </c>
      <c r="D86" s="186"/>
      <c r="E86" t="s">
        <v>321</v>
      </c>
    </row>
    <row r="88" spans="2:10">
      <c r="B88" s="326" t="s">
        <v>322</v>
      </c>
      <c r="C88" s="327"/>
      <c r="D88" s="327"/>
      <c r="E88" s="327"/>
      <c r="F88" s="327"/>
      <c r="G88" s="327"/>
      <c r="H88" s="327"/>
    </row>
    <row r="90" spans="2:10">
      <c r="B90" s="187" t="s">
        <v>294</v>
      </c>
      <c r="C90" s="188" t="s">
        <v>323</v>
      </c>
      <c r="D90" s="188" t="s">
        <v>324</v>
      </c>
      <c r="E90" s="187" t="s">
        <v>325</v>
      </c>
      <c r="F90" s="187" t="s">
        <v>326</v>
      </c>
      <c r="G90" s="187" t="s">
        <v>327</v>
      </c>
      <c r="H90" s="187" t="s">
        <v>328</v>
      </c>
      <c r="I90" s="187" t="s">
        <v>298</v>
      </c>
      <c r="J90" s="187" t="s">
        <v>329</v>
      </c>
    </row>
    <row r="91" spans="2:10">
      <c r="B91" s="188" t="s">
        <v>300</v>
      </c>
      <c r="C91" s="189"/>
      <c r="D91" s="189"/>
      <c r="E91" s="190" t="str">
        <f>IF(OR(Tabla389[[#This Row],[Km inicial]]="",Tabla389[[#This Row],[Km final]]=""),"",D91-C91)</f>
        <v/>
      </c>
      <c r="F91" s="190" t="e">
        <f t="shared" ref="F91:F98" si="3">E91/$D$86</f>
        <v>#VALUE!</v>
      </c>
      <c r="G91" s="190" t="e">
        <f>IF(OR(Tabla389[[#This Row],[Km recorridos]]="",Tabla389[[#This Row],[Litros utilizados]]=""),"",Tabla389[[#This Row],[Km recorridos]]/Tabla389[[#This Row],[Litros utilizados]])</f>
        <v>#VALUE!</v>
      </c>
      <c r="H91" s="190">
        <f t="shared" ref="H91:H102" si="4">$D$86</f>
        <v>0</v>
      </c>
      <c r="I91" s="190" t="e">
        <f>IF(OR(Tabla389[[#This Row],[Km/l]]="",Tabla389[[#This Row],[LBEN]]=""),"",Tabla389[[#This Row],[Km/l]]-Tabla389[[#This Row],[LBEN]])</f>
        <v>#VALUE!</v>
      </c>
      <c r="J91" s="191" t="e">
        <f>IF(Tabla389[[#This Row],[Diferencia]]="","Na",Tabla389[[#This Row],[Diferencia]]/Tabla389[[#This Row],[LBEN]])</f>
        <v>#VALUE!</v>
      </c>
    </row>
    <row r="92" spans="2:10">
      <c r="B92" s="188" t="s">
        <v>301</v>
      </c>
      <c r="C92" s="189"/>
      <c r="D92" s="189"/>
      <c r="E92" s="190" t="str">
        <f>IF(OR(Tabla389[[#This Row],[Km inicial]]="",Tabla389[[#This Row],[Km final]]=""),"",D92-C92)</f>
        <v/>
      </c>
      <c r="F92" s="190" t="e">
        <f t="shared" si="3"/>
        <v>#VALUE!</v>
      </c>
      <c r="G92" s="190" t="e">
        <f>IF(OR(Tabla389[[#This Row],[Km recorridos]]="",Tabla389[[#This Row],[Litros utilizados]]=""),"",Tabla389[[#This Row],[Km recorridos]]/Tabla389[[#This Row],[Litros utilizados]])</f>
        <v>#VALUE!</v>
      </c>
      <c r="H92" s="190">
        <f t="shared" si="4"/>
        <v>0</v>
      </c>
      <c r="I92" s="190" t="e">
        <f>IF(OR(Tabla389[[#This Row],[Km/l]]="",Tabla389[[#This Row],[LBEN]]=""),"",Tabla389[[#This Row],[Km/l]]-Tabla389[[#This Row],[LBEN]])</f>
        <v>#VALUE!</v>
      </c>
      <c r="J92" s="191" t="e">
        <f>IF(Tabla389[[#This Row],[Diferencia]]="","Na",Tabla389[[#This Row],[Diferencia]]/Tabla389[[#This Row],[LBEN]])</f>
        <v>#VALUE!</v>
      </c>
    </row>
    <row r="93" spans="2:10">
      <c r="B93" s="188" t="s">
        <v>302</v>
      </c>
      <c r="C93" s="189"/>
      <c r="D93" s="189"/>
      <c r="E93" s="190" t="str">
        <f>IF(OR(Tabla389[[#This Row],[Km inicial]]="",Tabla389[[#This Row],[Km final]]=""),"",D93-C93)</f>
        <v/>
      </c>
      <c r="F93" s="190" t="e">
        <f t="shared" si="3"/>
        <v>#VALUE!</v>
      </c>
      <c r="G93" s="190" t="e">
        <f>IF(OR(Tabla389[[#This Row],[Km recorridos]]="",Tabla389[[#This Row],[Litros utilizados]]=""),"",Tabla389[[#This Row],[Km recorridos]]/Tabla389[[#This Row],[Litros utilizados]])</f>
        <v>#VALUE!</v>
      </c>
      <c r="H93" s="190">
        <f t="shared" si="4"/>
        <v>0</v>
      </c>
      <c r="I93" s="190" t="e">
        <f>IF(OR(Tabla389[[#This Row],[Km/l]]="",Tabla389[[#This Row],[LBEN]]=""),"",Tabla389[[#This Row],[Km/l]]-Tabla389[[#This Row],[LBEN]])</f>
        <v>#VALUE!</v>
      </c>
      <c r="J93" s="191" t="e">
        <f>IF(Tabla389[[#This Row],[Diferencia]]="","Na",Tabla389[[#This Row],[Diferencia]]/Tabla389[[#This Row],[LBEN]])</f>
        <v>#VALUE!</v>
      </c>
    </row>
    <row r="94" spans="2:10">
      <c r="B94" s="188" t="s">
        <v>303</v>
      </c>
      <c r="C94" s="189"/>
      <c r="D94" s="189"/>
      <c r="E94" s="190" t="str">
        <f>IF(OR(Tabla389[[#This Row],[Km inicial]]="",Tabla389[[#This Row],[Km final]]=""),"",D94-C94)</f>
        <v/>
      </c>
      <c r="F94" s="190" t="e">
        <f t="shared" si="3"/>
        <v>#VALUE!</v>
      </c>
      <c r="G94" s="190" t="e">
        <f>IF(OR(Tabla389[[#This Row],[Km recorridos]]="",Tabla389[[#This Row],[Litros utilizados]]=""),"",Tabla389[[#This Row],[Km recorridos]]/Tabla389[[#This Row],[Litros utilizados]])</f>
        <v>#VALUE!</v>
      </c>
      <c r="H94" s="190">
        <f t="shared" si="4"/>
        <v>0</v>
      </c>
      <c r="I94" s="190" t="e">
        <f>IF(OR(Tabla389[[#This Row],[Km/l]]="",Tabla389[[#This Row],[LBEN]]=""),"",Tabla389[[#This Row],[Km/l]]-Tabla389[[#This Row],[LBEN]])</f>
        <v>#VALUE!</v>
      </c>
      <c r="J94" s="191" t="e">
        <f>IF(Tabla389[[#This Row],[Diferencia]]="","Na",Tabla389[[#This Row],[Diferencia]]/Tabla389[[#This Row],[LBEN]])</f>
        <v>#VALUE!</v>
      </c>
    </row>
    <row r="95" spans="2:10">
      <c r="B95" s="188" t="s">
        <v>304</v>
      </c>
      <c r="C95" s="189"/>
      <c r="D95" s="189"/>
      <c r="E95" s="190" t="str">
        <f>IF(OR(Tabla389[[#This Row],[Km inicial]]="",Tabla389[[#This Row],[Km final]]=""),"",D95-C95)</f>
        <v/>
      </c>
      <c r="F95" s="190" t="e">
        <f t="shared" si="3"/>
        <v>#VALUE!</v>
      </c>
      <c r="G95" s="190" t="e">
        <f>IF(OR(Tabla389[[#This Row],[Km recorridos]]="",Tabla389[[#This Row],[Litros utilizados]]=""),"",Tabla389[[#This Row],[Km recorridos]]/Tabla389[[#This Row],[Litros utilizados]])</f>
        <v>#VALUE!</v>
      </c>
      <c r="H95" s="190">
        <f t="shared" si="4"/>
        <v>0</v>
      </c>
      <c r="I95" s="190" t="e">
        <f>IF(OR(Tabla389[[#This Row],[Km/l]]="",Tabla389[[#This Row],[LBEN]]=""),"",Tabla389[[#This Row],[Km/l]]-Tabla389[[#This Row],[LBEN]])</f>
        <v>#VALUE!</v>
      </c>
      <c r="J95" s="191" t="e">
        <f>IF(Tabla389[[#This Row],[Diferencia]]="","Na",Tabla389[[#This Row],[Diferencia]]/Tabla389[[#This Row],[LBEN]])</f>
        <v>#VALUE!</v>
      </c>
    </row>
    <row r="96" spans="2:10">
      <c r="B96" s="188" t="s">
        <v>305</v>
      </c>
      <c r="C96" s="189"/>
      <c r="D96" s="189"/>
      <c r="E96" s="190" t="str">
        <f>IF(OR(Tabla389[[#This Row],[Km inicial]]="",Tabla389[[#This Row],[Km final]]=""),"",D96-C96)</f>
        <v/>
      </c>
      <c r="F96" s="190" t="e">
        <f t="shared" si="3"/>
        <v>#VALUE!</v>
      </c>
      <c r="G96" s="190" t="e">
        <f>IF(OR(Tabla389[[#This Row],[Km recorridos]]="",Tabla389[[#This Row],[Litros utilizados]]=""),"",Tabla389[[#This Row],[Km recorridos]]/Tabla389[[#This Row],[Litros utilizados]])</f>
        <v>#VALUE!</v>
      </c>
      <c r="H96" s="190">
        <f t="shared" si="4"/>
        <v>0</v>
      </c>
      <c r="I96" s="190" t="e">
        <f>IF(OR(Tabla389[[#This Row],[Km/l]]="",Tabla389[[#This Row],[LBEN]]=""),"",Tabla389[[#This Row],[Km/l]]-Tabla389[[#This Row],[LBEN]])</f>
        <v>#VALUE!</v>
      </c>
      <c r="J96" s="191" t="e">
        <f>IF(Tabla389[[#This Row],[Diferencia]]="","Na",Tabla389[[#This Row],[Diferencia]]/Tabla389[[#This Row],[LBEN]])</f>
        <v>#VALUE!</v>
      </c>
    </row>
    <row r="97" spans="2:10">
      <c r="B97" s="188" t="s">
        <v>306</v>
      </c>
      <c r="C97" s="189"/>
      <c r="D97" s="189"/>
      <c r="E97" s="190" t="str">
        <f>IF(OR(Tabla389[[#This Row],[Km inicial]]="",Tabla389[[#This Row],[Km final]]=""),"",D97-C97)</f>
        <v/>
      </c>
      <c r="F97" s="190" t="e">
        <f t="shared" si="3"/>
        <v>#VALUE!</v>
      </c>
      <c r="G97" s="190" t="e">
        <f>IF(OR(Tabla389[[#This Row],[Km recorridos]]="",Tabla389[[#This Row],[Litros utilizados]]=""),"",Tabla389[[#This Row],[Km recorridos]]/Tabla389[[#This Row],[Litros utilizados]])</f>
        <v>#VALUE!</v>
      </c>
      <c r="H97" s="190">
        <f t="shared" si="4"/>
        <v>0</v>
      </c>
      <c r="I97" s="190" t="e">
        <f>IF(OR(Tabla389[[#This Row],[Km/l]]="",Tabla389[[#This Row],[LBEN]]=""),"",Tabla389[[#This Row],[Km/l]]-Tabla389[[#This Row],[LBEN]])</f>
        <v>#VALUE!</v>
      </c>
      <c r="J97" s="191" t="e">
        <f>IF(Tabla389[[#This Row],[Diferencia]]="","Na",Tabla389[[#This Row],[Diferencia]]/Tabla389[[#This Row],[LBEN]])</f>
        <v>#VALUE!</v>
      </c>
    </row>
    <row r="98" spans="2:10">
      <c r="B98" s="188" t="s">
        <v>307</v>
      </c>
      <c r="C98" s="189"/>
      <c r="D98" s="189"/>
      <c r="E98" s="190" t="str">
        <f>IF(OR(Tabla389[[#This Row],[Km inicial]]="",Tabla389[[#This Row],[Km final]]=""),"",D98-C98)</f>
        <v/>
      </c>
      <c r="F98" s="190" t="e">
        <f t="shared" si="3"/>
        <v>#VALUE!</v>
      </c>
      <c r="G98" s="190" t="e">
        <f>IF(OR(Tabla389[[#This Row],[Km recorridos]]="",Tabla389[[#This Row],[Litros utilizados]]=""),"",Tabla389[[#This Row],[Km recorridos]]/Tabla389[[#This Row],[Litros utilizados]])</f>
        <v>#VALUE!</v>
      </c>
      <c r="H98" s="190">
        <f t="shared" si="4"/>
        <v>0</v>
      </c>
      <c r="I98" s="190" t="e">
        <f>IF(OR(Tabla389[[#This Row],[Km/l]]="",Tabla389[[#This Row],[LBEN]]=""),"",Tabla389[[#This Row],[Km/l]]-Tabla389[[#This Row],[LBEN]])</f>
        <v>#VALUE!</v>
      </c>
      <c r="J98" s="191" t="e">
        <f>IF(Tabla389[[#This Row],[Diferencia]]="","Na",Tabla389[[#This Row],[Diferencia]]/Tabla389[[#This Row],[LBEN]])</f>
        <v>#VALUE!</v>
      </c>
    </row>
    <row r="99" spans="2:10">
      <c r="B99" s="188" t="s">
        <v>308</v>
      </c>
      <c r="C99" s="189"/>
      <c r="D99" s="189"/>
      <c r="E99" s="190" t="str">
        <f>IF(OR(Tabla389[[#This Row],[Km inicial]]="",Tabla389[[#This Row],[Km final]]=""),"",D99-C99)</f>
        <v/>
      </c>
      <c r="F99" s="190" t="e">
        <f>E99/$D$86</f>
        <v>#VALUE!</v>
      </c>
      <c r="G99" s="190" t="e">
        <f>IF(OR(Tabla389[[#This Row],[Km recorridos]]="",Tabla389[[#This Row],[Litros utilizados]]=""),"",Tabla389[[#This Row],[Km recorridos]]/Tabla389[[#This Row],[Litros utilizados]])</f>
        <v>#VALUE!</v>
      </c>
      <c r="H99" s="190">
        <f t="shared" si="4"/>
        <v>0</v>
      </c>
      <c r="I99" s="190" t="e">
        <f>IF(OR(Tabla389[[#This Row],[Km/l]]="",Tabla389[[#This Row],[LBEN]]=""),"",Tabla389[[#This Row],[Km/l]]-Tabla389[[#This Row],[LBEN]])</f>
        <v>#VALUE!</v>
      </c>
      <c r="J99" s="191" t="e">
        <f>IF(Tabla389[[#This Row],[Diferencia]]="","Na",Tabla389[[#This Row],[Diferencia]]/Tabla389[[#This Row],[LBEN]])</f>
        <v>#VALUE!</v>
      </c>
    </row>
    <row r="100" spans="2:10">
      <c r="B100" s="188" t="s">
        <v>309</v>
      </c>
      <c r="C100" s="189"/>
      <c r="D100" s="189"/>
      <c r="E100" s="190" t="str">
        <f>IF(OR(Tabla389[[#This Row],[Km inicial]]="",Tabla389[[#This Row],[Km final]]=""),"",D100-C100)</f>
        <v/>
      </c>
      <c r="F100" s="190" t="e">
        <f>E100/$D$86</f>
        <v>#VALUE!</v>
      </c>
      <c r="G100" s="190" t="e">
        <f>IF(OR(Tabla389[[#This Row],[Km recorridos]]="",Tabla389[[#This Row],[Litros utilizados]]=""),"",Tabla389[[#This Row],[Km recorridos]]/Tabla389[[#This Row],[Litros utilizados]])</f>
        <v>#VALUE!</v>
      </c>
      <c r="H100" s="190">
        <f t="shared" si="4"/>
        <v>0</v>
      </c>
      <c r="I100" s="190" t="e">
        <f>IF(OR(Tabla389[[#This Row],[Km/l]]="",Tabla389[[#This Row],[LBEN]]=""),"",Tabla389[[#This Row],[Km/l]]-Tabla389[[#This Row],[LBEN]])</f>
        <v>#VALUE!</v>
      </c>
      <c r="J100" s="191" t="e">
        <f>IF(Tabla389[[#This Row],[Diferencia]]="","Na",Tabla389[[#This Row],[Diferencia]]/Tabla389[[#This Row],[LBEN]])</f>
        <v>#VALUE!</v>
      </c>
    </row>
    <row r="101" spans="2:10">
      <c r="B101" s="188" t="s">
        <v>310</v>
      </c>
      <c r="C101" s="189"/>
      <c r="D101" s="189"/>
      <c r="E101" s="190" t="str">
        <f>IF(OR(Tabla389[[#This Row],[Km inicial]]="",Tabla389[[#This Row],[Km final]]=""),"",D101-C101)</f>
        <v/>
      </c>
      <c r="F101" s="190" t="e">
        <f>E101/$D$86</f>
        <v>#VALUE!</v>
      </c>
      <c r="G101" s="190" t="e">
        <f>IF(OR(Tabla389[[#This Row],[Km recorridos]]="",Tabla389[[#This Row],[Litros utilizados]]=""),"",Tabla389[[#This Row],[Km recorridos]]/Tabla389[[#This Row],[Litros utilizados]])</f>
        <v>#VALUE!</v>
      </c>
      <c r="H101" s="190">
        <f t="shared" si="4"/>
        <v>0</v>
      </c>
      <c r="I101" s="190" t="e">
        <f>IF(OR(Tabla389[[#This Row],[Km/l]]="",Tabla389[[#This Row],[LBEN]]=""),"",Tabla389[[#This Row],[Km/l]]-Tabla389[[#This Row],[LBEN]])</f>
        <v>#VALUE!</v>
      </c>
      <c r="J101" s="191" t="e">
        <f>IF(Tabla389[[#This Row],[Diferencia]]="","Na",Tabla389[[#This Row],[Diferencia]]/Tabla389[[#This Row],[LBEN]])</f>
        <v>#VALUE!</v>
      </c>
    </row>
    <row r="102" spans="2:10">
      <c r="B102" s="188" t="s">
        <v>311</v>
      </c>
      <c r="C102" s="189"/>
      <c r="D102" s="189"/>
      <c r="E102" s="190" t="str">
        <f>IF(OR(Tabla389[[#This Row],[Km inicial]]="",Tabla389[[#This Row],[Km final]]=""),"",D102-C102)</f>
        <v/>
      </c>
      <c r="F102" s="190" t="e">
        <f>E102/$D$86</f>
        <v>#VALUE!</v>
      </c>
      <c r="G102" s="190" t="e">
        <f>IF(OR(Tabla389[[#This Row],[Km recorridos]]="",Tabla389[[#This Row],[Litros utilizados]]=""),"",Tabla389[[#This Row],[Km recorridos]]/Tabla389[[#This Row],[Litros utilizados]])</f>
        <v>#VALUE!</v>
      </c>
      <c r="H102" s="190">
        <f t="shared" si="4"/>
        <v>0</v>
      </c>
      <c r="I102" s="190" t="e">
        <f>IF(OR(Tabla389[[#This Row],[Km/l]]="",Tabla389[[#This Row],[LBEN]]=""),"",Tabla389[[#This Row],[Km/l]]-Tabla389[[#This Row],[LBEN]])</f>
        <v>#VALUE!</v>
      </c>
      <c r="J102" s="191" t="e">
        <f>IF(Tabla389[[#This Row],[Diferencia]]="","Na",Tabla389[[#This Row],[Diferencia]]/Tabla389[[#This Row],[LBEN]])</f>
        <v>#VALUE!</v>
      </c>
    </row>
    <row r="103" spans="2:10">
      <c r="B103" s="188"/>
      <c r="C103" s="76"/>
      <c r="D103" s="76"/>
      <c r="E103" s="76" t="e">
        <f>AVERAGE(Tabla389[Km recorridos])</f>
        <v>#DIV/0!</v>
      </c>
      <c r="F103" s="76"/>
      <c r="G103" s="76" t="e">
        <f>AVERAGE(Tabla389[Km/l])</f>
        <v>#VALUE!</v>
      </c>
      <c r="H103" s="194"/>
    </row>
    <row r="110" spans="2:10">
      <c r="B110" s="185" t="s">
        <v>315</v>
      </c>
      <c r="C110" s="264"/>
      <c r="D110" s="264"/>
      <c r="E110" s="265"/>
      <c r="F110" s="265"/>
    </row>
    <row r="112" spans="2:10">
      <c r="C112" s="185" t="s">
        <v>320</v>
      </c>
      <c r="D112" s="186"/>
      <c r="E112" t="s">
        <v>321</v>
      </c>
    </row>
    <row r="114" spans="2:10">
      <c r="B114" s="326" t="s">
        <v>322</v>
      </c>
      <c r="C114" s="327"/>
      <c r="D114" s="327"/>
      <c r="E114" s="327"/>
      <c r="F114" s="327"/>
      <c r="G114" s="327"/>
      <c r="H114" s="327"/>
    </row>
    <row r="116" spans="2:10">
      <c r="B116" s="187" t="s">
        <v>294</v>
      </c>
      <c r="C116" s="188" t="s">
        <v>323</v>
      </c>
      <c r="D116" s="188" t="s">
        <v>324</v>
      </c>
      <c r="E116" s="187" t="s">
        <v>325</v>
      </c>
      <c r="F116" s="187" t="s">
        <v>326</v>
      </c>
      <c r="G116" s="187" t="s">
        <v>327</v>
      </c>
      <c r="H116" s="187" t="s">
        <v>328</v>
      </c>
      <c r="I116" s="187" t="s">
        <v>298</v>
      </c>
      <c r="J116" s="187" t="s">
        <v>329</v>
      </c>
    </row>
    <row r="117" spans="2:10">
      <c r="B117" s="188" t="s">
        <v>300</v>
      </c>
      <c r="C117" s="189"/>
      <c r="D117" s="189"/>
      <c r="E117" s="190" t="str">
        <f>IF(OR(Tabla3810[[#This Row],[Km inicial]]="",Tabla3810[[#This Row],[Km final]]=""),"",D117-C117)</f>
        <v/>
      </c>
      <c r="F117" s="190"/>
      <c r="G117" s="190" t="str">
        <f>IF(OR(Tabla3810[[#This Row],[Km recorridos]]="",Tabla3810[[#This Row],[Litros utilizados]]=""),"",Tabla3810[[#This Row],[Km recorridos]]/Tabla3810[[#This Row],[Litros utilizados]])</f>
        <v/>
      </c>
      <c r="H117" s="190">
        <f t="shared" ref="H117:H128" si="5">$D$112</f>
        <v>0</v>
      </c>
      <c r="I117" s="190" t="str">
        <f>IF(OR(Tabla3810[[#This Row],[Km/l]]="",Tabla3810[[#This Row],[LBEN]]=""),"",Tabla3810[[#This Row],[Km/l]]-Tabla3810[[#This Row],[LBEN]])</f>
        <v/>
      </c>
      <c r="J117" s="191" t="str">
        <f>IF(Tabla3810[[#This Row],[Diferencia]]="","Na",Tabla3810[[#This Row],[Diferencia]]/Tabla3810[[#This Row],[LBEN]])</f>
        <v>Na</v>
      </c>
    </row>
    <row r="118" spans="2:10">
      <c r="B118" s="188" t="s">
        <v>301</v>
      </c>
      <c r="C118" s="189"/>
      <c r="D118" s="189"/>
      <c r="E118" s="190" t="str">
        <f>IF(OR(Tabla3810[[#This Row],[Km inicial]]="",Tabla3810[[#This Row],[Km final]]=""),"",D118-C118)</f>
        <v/>
      </c>
      <c r="F118" s="190" t="e">
        <f t="shared" ref="F118:F124" si="6">E118/$D$112</f>
        <v>#VALUE!</v>
      </c>
      <c r="G118" s="190" t="e">
        <f>IF(OR(Tabla3810[[#This Row],[Km recorridos]]="",Tabla3810[[#This Row],[Litros utilizados]]=""),"",Tabla3810[[#This Row],[Km recorridos]]/Tabla3810[[#This Row],[Litros utilizados]])</f>
        <v>#VALUE!</v>
      </c>
      <c r="H118" s="190">
        <f t="shared" si="5"/>
        <v>0</v>
      </c>
      <c r="I118" s="190" t="e">
        <f>IF(OR(Tabla3810[[#This Row],[Km/l]]="",Tabla3810[[#This Row],[LBEN]]=""),"",Tabla3810[[#This Row],[Km/l]]-Tabla3810[[#This Row],[LBEN]])</f>
        <v>#VALUE!</v>
      </c>
      <c r="J118" s="191" t="e">
        <f>IF(Tabla3810[[#This Row],[Diferencia]]="","Na",Tabla3810[[#This Row],[Diferencia]]/Tabla3810[[#This Row],[LBEN]])</f>
        <v>#VALUE!</v>
      </c>
    </row>
    <row r="119" spans="2:10">
      <c r="B119" s="188" t="s">
        <v>302</v>
      </c>
      <c r="C119" s="189"/>
      <c r="D119" s="189"/>
      <c r="E119" s="190" t="str">
        <f>IF(OR(Tabla3810[[#This Row],[Km inicial]]="",Tabla3810[[#This Row],[Km final]]=""),"",D119-C119)</f>
        <v/>
      </c>
      <c r="F119" s="190" t="e">
        <f t="shared" si="6"/>
        <v>#VALUE!</v>
      </c>
      <c r="G119" s="190" t="e">
        <f>IF(OR(Tabla3810[[#This Row],[Km recorridos]]="",Tabla3810[[#This Row],[Litros utilizados]]=""),"",Tabla3810[[#This Row],[Km recorridos]]/Tabla3810[[#This Row],[Litros utilizados]])</f>
        <v>#VALUE!</v>
      </c>
      <c r="H119" s="190">
        <f t="shared" si="5"/>
        <v>0</v>
      </c>
      <c r="I119" s="190" t="e">
        <f>IF(OR(Tabla3810[[#This Row],[Km/l]]="",Tabla3810[[#This Row],[LBEN]]=""),"",Tabla3810[[#This Row],[Km/l]]-Tabla3810[[#This Row],[LBEN]])</f>
        <v>#VALUE!</v>
      </c>
      <c r="J119" s="191" t="e">
        <f>IF(Tabla3810[[#This Row],[Diferencia]]="","Na",Tabla3810[[#This Row],[Diferencia]]/Tabla3810[[#This Row],[LBEN]])</f>
        <v>#VALUE!</v>
      </c>
    </row>
    <row r="120" spans="2:10">
      <c r="B120" s="188" t="s">
        <v>303</v>
      </c>
      <c r="C120" s="189"/>
      <c r="D120" s="189"/>
      <c r="E120" s="190" t="str">
        <f>IF(OR(Tabla3810[[#This Row],[Km inicial]]="",Tabla3810[[#This Row],[Km final]]=""),"",D120-C120)</f>
        <v/>
      </c>
      <c r="F120" s="190" t="e">
        <f t="shared" si="6"/>
        <v>#VALUE!</v>
      </c>
      <c r="G120" s="190" t="e">
        <f>IF(OR(Tabla3810[[#This Row],[Km recorridos]]="",Tabla3810[[#This Row],[Litros utilizados]]=""),"",Tabla3810[[#This Row],[Km recorridos]]/Tabla3810[[#This Row],[Litros utilizados]])</f>
        <v>#VALUE!</v>
      </c>
      <c r="H120" s="190">
        <f t="shared" si="5"/>
        <v>0</v>
      </c>
      <c r="I120" s="190" t="e">
        <f>IF(OR(Tabla3810[[#This Row],[Km/l]]="",Tabla3810[[#This Row],[LBEN]]=""),"",Tabla3810[[#This Row],[Km/l]]-Tabla3810[[#This Row],[LBEN]])</f>
        <v>#VALUE!</v>
      </c>
      <c r="J120" s="191" t="e">
        <f>IF(Tabla3810[[#This Row],[Diferencia]]="","Na",Tabla3810[[#This Row],[Diferencia]]/Tabla3810[[#This Row],[LBEN]])</f>
        <v>#VALUE!</v>
      </c>
    </row>
    <row r="121" spans="2:10">
      <c r="B121" s="188" t="s">
        <v>304</v>
      </c>
      <c r="C121" s="189"/>
      <c r="D121" s="189"/>
      <c r="E121" s="190" t="str">
        <f>IF(OR(Tabla3810[[#This Row],[Km inicial]]="",Tabla3810[[#This Row],[Km final]]=""),"",D121-C121)</f>
        <v/>
      </c>
      <c r="F121" s="190" t="e">
        <f t="shared" si="6"/>
        <v>#VALUE!</v>
      </c>
      <c r="G121" s="190" t="e">
        <f>IF(OR(Tabla3810[[#This Row],[Km recorridos]]="",Tabla3810[[#This Row],[Litros utilizados]]=""),"",Tabla3810[[#This Row],[Km recorridos]]/Tabla3810[[#This Row],[Litros utilizados]])</f>
        <v>#VALUE!</v>
      </c>
      <c r="H121" s="190">
        <f t="shared" si="5"/>
        <v>0</v>
      </c>
      <c r="I121" s="190" t="e">
        <f>IF(OR(Tabla3810[[#This Row],[Km/l]]="",Tabla3810[[#This Row],[LBEN]]=""),"",Tabla3810[[#This Row],[Km/l]]-Tabla3810[[#This Row],[LBEN]])</f>
        <v>#VALUE!</v>
      </c>
      <c r="J121" s="191" t="e">
        <f>IF(Tabla3810[[#This Row],[Diferencia]]="","Na",Tabla3810[[#This Row],[Diferencia]]/Tabla3810[[#This Row],[LBEN]])</f>
        <v>#VALUE!</v>
      </c>
    </row>
    <row r="122" spans="2:10">
      <c r="B122" s="188" t="s">
        <v>305</v>
      </c>
      <c r="C122" s="189"/>
      <c r="D122" s="189"/>
      <c r="E122" s="190" t="str">
        <f>IF(OR(Tabla3810[[#This Row],[Km inicial]]="",Tabla3810[[#This Row],[Km final]]=""),"",D122-C122)</f>
        <v/>
      </c>
      <c r="F122" s="190" t="e">
        <f t="shared" si="6"/>
        <v>#VALUE!</v>
      </c>
      <c r="G122" s="190" t="e">
        <f>IF(OR(Tabla3810[[#This Row],[Km recorridos]]="",Tabla3810[[#This Row],[Litros utilizados]]=""),"",Tabla3810[[#This Row],[Km recorridos]]/Tabla3810[[#This Row],[Litros utilizados]])</f>
        <v>#VALUE!</v>
      </c>
      <c r="H122" s="190">
        <f t="shared" si="5"/>
        <v>0</v>
      </c>
      <c r="I122" s="190" t="e">
        <f>IF(OR(Tabla3810[[#This Row],[Km/l]]="",Tabla3810[[#This Row],[LBEN]]=""),"",Tabla3810[[#This Row],[Km/l]]-Tabla3810[[#This Row],[LBEN]])</f>
        <v>#VALUE!</v>
      </c>
      <c r="J122" s="191" t="e">
        <f>IF(Tabla3810[[#This Row],[Diferencia]]="","Na",Tabla3810[[#This Row],[Diferencia]]/Tabla3810[[#This Row],[LBEN]])</f>
        <v>#VALUE!</v>
      </c>
    </row>
    <row r="123" spans="2:10">
      <c r="B123" s="188" t="s">
        <v>306</v>
      </c>
      <c r="C123" s="189"/>
      <c r="D123" s="189"/>
      <c r="E123" s="190" t="str">
        <f>IF(OR(Tabla3810[[#This Row],[Km inicial]]="",Tabla3810[[#This Row],[Km final]]=""),"",D123-C123)</f>
        <v/>
      </c>
      <c r="F123" s="190" t="e">
        <f t="shared" si="6"/>
        <v>#VALUE!</v>
      </c>
      <c r="G123" s="190" t="e">
        <f>IF(OR(Tabla3810[[#This Row],[Km recorridos]]="",Tabla3810[[#This Row],[Litros utilizados]]=""),"",Tabla3810[[#This Row],[Km recorridos]]/Tabla3810[[#This Row],[Litros utilizados]])</f>
        <v>#VALUE!</v>
      </c>
      <c r="H123" s="190">
        <f t="shared" si="5"/>
        <v>0</v>
      </c>
      <c r="I123" s="190" t="e">
        <f>IF(OR(Tabla3810[[#This Row],[Km/l]]="",Tabla3810[[#This Row],[LBEN]]=""),"",Tabla3810[[#This Row],[Km/l]]-Tabla3810[[#This Row],[LBEN]])</f>
        <v>#VALUE!</v>
      </c>
      <c r="J123" s="191" t="e">
        <f>IF(Tabla3810[[#This Row],[Diferencia]]="","Na",Tabla3810[[#This Row],[Diferencia]]/Tabla3810[[#This Row],[LBEN]])</f>
        <v>#VALUE!</v>
      </c>
    </row>
    <row r="124" spans="2:10">
      <c r="B124" s="188" t="s">
        <v>307</v>
      </c>
      <c r="C124" s="189"/>
      <c r="D124" s="189"/>
      <c r="E124" s="190" t="str">
        <f>IF(OR(Tabla3810[[#This Row],[Km inicial]]="",Tabla3810[[#This Row],[Km final]]=""),"",D124-C124)</f>
        <v/>
      </c>
      <c r="F124" s="190" t="e">
        <f t="shared" si="6"/>
        <v>#VALUE!</v>
      </c>
      <c r="G124" s="190" t="e">
        <f>IF(OR(Tabla3810[[#This Row],[Km recorridos]]="",Tabla3810[[#This Row],[Litros utilizados]]=""),"",Tabla3810[[#This Row],[Km recorridos]]/Tabla3810[[#This Row],[Litros utilizados]])</f>
        <v>#VALUE!</v>
      </c>
      <c r="H124" s="190">
        <f t="shared" si="5"/>
        <v>0</v>
      </c>
      <c r="I124" s="190" t="e">
        <f>IF(OR(Tabla3810[[#This Row],[Km/l]]="",Tabla3810[[#This Row],[LBEN]]=""),"",Tabla3810[[#This Row],[Km/l]]-Tabla3810[[#This Row],[LBEN]])</f>
        <v>#VALUE!</v>
      </c>
      <c r="J124" s="191" t="e">
        <f>IF(Tabla3810[[#This Row],[Diferencia]]="","Na",Tabla3810[[#This Row],[Diferencia]]/Tabla3810[[#This Row],[LBEN]])</f>
        <v>#VALUE!</v>
      </c>
    </row>
    <row r="125" spans="2:10">
      <c r="B125" s="188" t="s">
        <v>308</v>
      </c>
      <c r="C125" s="189"/>
      <c r="D125" s="189"/>
      <c r="E125" s="190" t="str">
        <f>IF(OR(Tabla3810[[#This Row],[Km inicial]]="",Tabla3810[[#This Row],[Km final]]=""),"",D125-C125)</f>
        <v/>
      </c>
      <c r="F125" s="190" t="e">
        <f>E125/$D$112</f>
        <v>#VALUE!</v>
      </c>
      <c r="G125" s="190" t="e">
        <f>IF(OR(Tabla3810[[#This Row],[Km recorridos]]="",Tabla3810[[#This Row],[Litros utilizados]]=""),"",Tabla3810[[#This Row],[Km recorridos]]/Tabla3810[[#This Row],[Litros utilizados]])</f>
        <v>#VALUE!</v>
      </c>
      <c r="H125" s="190">
        <f t="shared" si="5"/>
        <v>0</v>
      </c>
      <c r="I125" s="190" t="e">
        <f>IF(OR(Tabla3810[[#This Row],[Km/l]]="",Tabla3810[[#This Row],[LBEN]]=""),"",Tabla3810[[#This Row],[Km/l]]-Tabla3810[[#This Row],[LBEN]])</f>
        <v>#VALUE!</v>
      </c>
      <c r="J125" s="191" t="e">
        <f>IF(Tabla3810[[#This Row],[Diferencia]]="","Na",Tabla3810[[#This Row],[Diferencia]]/Tabla3810[[#This Row],[LBEN]])</f>
        <v>#VALUE!</v>
      </c>
    </row>
    <row r="126" spans="2:10">
      <c r="B126" s="188" t="s">
        <v>309</v>
      </c>
      <c r="C126" s="189"/>
      <c r="D126" s="189"/>
      <c r="E126" s="190" t="str">
        <f>IF(OR(Tabla3810[[#This Row],[Km inicial]]="",Tabla3810[[#This Row],[Km final]]=""),"",D126-C126)</f>
        <v/>
      </c>
      <c r="F126" s="190" t="e">
        <f>E126/$D$112</f>
        <v>#VALUE!</v>
      </c>
      <c r="G126" s="190" t="e">
        <f>IF(OR(Tabla3810[[#This Row],[Km recorridos]]="",Tabla3810[[#This Row],[Litros utilizados]]=""),"",Tabla3810[[#This Row],[Km recorridos]]/Tabla3810[[#This Row],[Litros utilizados]])</f>
        <v>#VALUE!</v>
      </c>
      <c r="H126" s="190">
        <f t="shared" si="5"/>
        <v>0</v>
      </c>
      <c r="I126" s="190" t="e">
        <f>IF(OR(Tabla3810[[#This Row],[Km/l]]="",Tabla3810[[#This Row],[LBEN]]=""),"",Tabla3810[[#This Row],[Km/l]]-Tabla3810[[#This Row],[LBEN]])</f>
        <v>#VALUE!</v>
      </c>
      <c r="J126" s="191" t="e">
        <f>IF(Tabla3810[[#This Row],[Diferencia]]="","Na",Tabla3810[[#This Row],[Diferencia]]/Tabla3810[[#This Row],[LBEN]])</f>
        <v>#VALUE!</v>
      </c>
    </row>
    <row r="127" spans="2:10">
      <c r="B127" s="188" t="s">
        <v>310</v>
      </c>
      <c r="C127" s="189"/>
      <c r="D127" s="189"/>
      <c r="E127" s="190" t="str">
        <f>IF(OR(Tabla3810[[#This Row],[Km inicial]]="",Tabla3810[[#This Row],[Km final]]=""),"",D127-C127)</f>
        <v/>
      </c>
      <c r="F127" s="190" t="e">
        <f>E127/$D$112</f>
        <v>#VALUE!</v>
      </c>
      <c r="G127" s="190" t="e">
        <f>IF(OR(Tabla3810[[#This Row],[Km recorridos]]="",Tabla3810[[#This Row],[Litros utilizados]]=""),"",Tabla3810[[#This Row],[Km recorridos]]/Tabla3810[[#This Row],[Litros utilizados]])</f>
        <v>#VALUE!</v>
      </c>
      <c r="H127" s="190">
        <f t="shared" si="5"/>
        <v>0</v>
      </c>
      <c r="I127" s="190" t="e">
        <f>IF(OR(Tabla3810[[#This Row],[Km/l]]="",Tabla3810[[#This Row],[LBEN]]=""),"",Tabla3810[[#This Row],[Km/l]]-Tabla3810[[#This Row],[LBEN]])</f>
        <v>#VALUE!</v>
      </c>
      <c r="J127" s="191" t="e">
        <f>IF(Tabla3810[[#This Row],[Diferencia]]="","Na",Tabla3810[[#This Row],[Diferencia]]/Tabla3810[[#This Row],[LBEN]])</f>
        <v>#VALUE!</v>
      </c>
    </row>
    <row r="128" spans="2:10">
      <c r="B128" s="188" t="s">
        <v>311</v>
      </c>
      <c r="C128" s="189"/>
      <c r="D128" s="189"/>
      <c r="E128" s="190" t="str">
        <f>IF(OR(Tabla3810[[#This Row],[Km inicial]]="",Tabla3810[[#This Row],[Km final]]=""),"",D128-C128)</f>
        <v/>
      </c>
      <c r="F128" s="190" t="e">
        <f>E128/$D$112</f>
        <v>#VALUE!</v>
      </c>
      <c r="G128" s="190" t="e">
        <f>IF(OR(Tabla3810[[#This Row],[Km recorridos]]="",Tabla3810[[#This Row],[Litros utilizados]]=""),"",Tabla3810[[#This Row],[Km recorridos]]/Tabla3810[[#This Row],[Litros utilizados]])</f>
        <v>#VALUE!</v>
      </c>
      <c r="H128" s="190">
        <f t="shared" si="5"/>
        <v>0</v>
      </c>
      <c r="I128" s="190" t="e">
        <f>IF(OR(Tabla3810[[#This Row],[Km/l]]="",Tabla3810[[#This Row],[LBEN]]=""),"",Tabla3810[[#This Row],[Km/l]]-Tabla3810[[#This Row],[LBEN]])</f>
        <v>#VALUE!</v>
      </c>
      <c r="J128" s="191" t="e">
        <f>IF(Tabla3810[[#This Row],[Diferencia]]="","Na",Tabla3810[[#This Row],[Diferencia]]/Tabla3810[[#This Row],[LBEN]])</f>
        <v>#VALUE!</v>
      </c>
    </row>
    <row r="129" spans="2:10">
      <c r="B129" s="188"/>
      <c r="C129" s="76"/>
      <c r="D129" s="76"/>
      <c r="E129" s="76" t="e">
        <f>AVERAGE(Tabla3810[Km recorridos])</f>
        <v>#DIV/0!</v>
      </c>
      <c r="F129" s="76"/>
      <c r="G129" s="76" t="e">
        <f>AVERAGE(Tabla3810[Km/l])</f>
        <v>#VALUE!</v>
      </c>
      <c r="H129" s="194"/>
    </row>
    <row r="137" spans="2:10">
      <c r="B137" s="185" t="s">
        <v>315</v>
      </c>
      <c r="C137" s="264"/>
      <c r="D137" s="264"/>
      <c r="E137" s="265"/>
    </row>
    <row r="139" spans="2:10">
      <c r="C139" s="185" t="s">
        <v>320</v>
      </c>
      <c r="D139" s="186"/>
      <c r="E139" t="s">
        <v>321</v>
      </c>
    </row>
    <row r="141" spans="2:10">
      <c r="B141" s="326" t="s">
        <v>322</v>
      </c>
      <c r="C141" s="327"/>
      <c r="D141" s="327"/>
      <c r="E141" s="327"/>
      <c r="F141" s="327"/>
      <c r="G141" s="327"/>
      <c r="H141" s="327"/>
    </row>
    <row r="143" spans="2:10">
      <c r="B143" s="187" t="s">
        <v>294</v>
      </c>
      <c r="C143" s="188" t="s">
        <v>323</v>
      </c>
      <c r="D143" s="188" t="s">
        <v>324</v>
      </c>
      <c r="E143" s="187" t="s">
        <v>325</v>
      </c>
      <c r="F143" s="187" t="s">
        <v>326</v>
      </c>
      <c r="G143" s="187" t="s">
        <v>327</v>
      </c>
      <c r="H143" s="187" t="s">
        <v>328</v>
      </c>
      <c r="I143" s="187" t="s">
        <v>298</v>
      </c>
      <c r="J143" s="187" t="s">
        <v>329</v>
      </c>
    </row>
    <row r="144" spans="2:10">
      <c r="B144" s="188" t="s">
        <v>300</v>
      </c>
      <c r="C144" s="189"/>
      <c r="D144" s="189"/>
      <c r="E144" s="190" t="str">
        <f>IF(OR(Tabla3811[[#This Row],[Km inicial]]="",Tabla3811[[#This Row],[Km final]]=""),"",D144-C144)</f>
        <v/>
      </c>
      <c r="F144" s="190"/>
      <c r="G144" s="190" t="str">
        <f>IF(OR(Tabla3811[[#This Row],[Km recorridos]]="",Tabla3811[[#This Row],[Litros utilizados]]=""),"",Tabla3811[[#This Row],[Km recorridos]]/Tabla3811[[#This Row],[Litros utilizados]])</f>
        <v/>
      </c>
      <c r="H144" s="190">
        <f t="shared" ref="H144:H155" si="7">$D$139</f>
        <v>0</v>
      </c>
      <c r="I144" s="190" t="str">
        <f>IF(OR(Tabla3811[[#This Row],[Km/l]]="",Tabla3811[[#This Row],[LBEN]]=""),"",Tabla3811[[#This Row],[Km/l]]-Tabla3811[[#This Row],[LBEN]])</f>
        <v/>
      </c>
      <c r="J144" s="191" t="str">
        <f>IF(Tabla3811[[#This Row],[Diferencia]]="","Na",Tabla3811[[#This Row],[Diferencia]]/Tabla3811[[#This Row],[LBEN]])</f>
        <v>Na</v>
      </c>
    </row>
    <row r="145" spans="2:10">
      <c r="B145" s="188" t="s">
        <v>301</v>
      </c>
      <c r="C145" s="189"/>
      <c r="D145" s="189"/>
      <c r="E145" s="190" t="str">
        <f>IF(OR(Tabla3811[[#This Row],[Km inicial]]="",Tabla3811[[#This Row],[Km final]]=""),"",D145-C145)</f>
        <v/>
      </c>
      <c r="F145" s="190"/>
      <c r="G145" s="190" t="str">
        <f>IF(OR(Tabla3811[[#This Row],[Km recorridos]]="",Tabla3811[[#This Row],[Litros utilizados]]=""),"",Tabla3811[[#This Row],[Km recorridos]]/Tabla3811[[#This Row],[Litros utilizados]])</f>
        <v/>
      </c>
      <c r="H145" s="190">
        <f t="shared" si="7"/>
        <v>0</v>
      </c>
      <c r="I145" s="190" t="str">
        <f>IF(OR(Tabla3811[[#This Row],[Km/l]]="",Tabla3811[[#This Row],[LBEN]]=""),"",Tabla3811[[#This Row],[Km/l]]-Tabla3811[[#This Row],[LBEN]])</f>
        <v/>
      </c>
      <c r="J145" s="191" t="str">
        <f>IF(Tabla3811[[#This Row],[Diferencia]]="","Na",Tabla3811[[#This Row],[Diferencia]]/Tabla3811[[#This Row],[LBEN]])</f>
        <v>Na</v>
      </c>
    </row>
    <row r="146" spans="2:10">
      <c r="B146" s="188" t="s">
        <v>302</v>
      </c>
      <c r="C146" s="189"/>
      <c r="D146" s="189"/>
      <c r="E146" s="190" t="str">
        <f>IF(OR(Tabla3811[[#This Row],[Km inicial]]="",Tabla3811[[#This Row],[Km final]]=""),"",D146-C146)</f>
        <v/>
      </c>
      <c r="F146" s="190" t="e">
        <f>E146/$D$139</f>
        <v>#VALUE!</v>
      </c>
      <c r="G146" s="190" t="e">
        <f>IF(OR(Tabla3811[[#This Row],[Km recorridos]]="",Tabla3811[[#This Row],[Litros utilizados]]=""),"",Tabla3811[[#This Row],[Km recorridos]]/Tabla3811[[#This Row],[Litros utilizados]])</f>
        <v>#VALUE!</v>
      </c>
      <c r="H146" s="190">
        <f t="shared" si="7"/>
        <v>0</v>
      </c>
      <c r="I146" s="190" t="e">
        <f>IF(OR(Tabla3811[[#This Row],[Km/l]]="",Tabla3811[[#This Row],[LBEN]]=""),"",Tabla3811[[#This Row],[Km/l]]-Tabla3811[[#This Row],[LBEN]])</f>
        <v>#VALUE!</v>
      </c>
      <c r="J146" s="191" t="e">
        <f>IF(Tabla3811[[#This Row],[Diferencia]]="","Na",Tabla3811[[#This Row],[Diferencia]]/Tabla3811[[#This Row],[LBEN]])</f>
        <v>#VALUE!</v>
      </c>
    </row>
    <row r="147" spans="2:10">
      <c r="B147" s="188" t="s">
        <v>303</v>
      </c>
      <c r="C147" s="189"/>
      <c r="D147" s="189"/>
      <c r="E147" s="190" t="str">
        <f>IF(OR(Tabla3811[[#This Row],[Km inicial]]="",Tabla3811[[#This Row],[Km final]]=""),"",D147-C147)</f>
        <v/>
      </c>
      <c r="F147" s="190" t="e">
        <f>E147/$D$139</f>
        <v>#VALUE!</v>
      </c>
      <c r="G147" s="190" t="e">
        <f>IF(OR(Tabla3811[[#This Row],[Km recorridos]]="",Tabla3811[[#This Row],[Litros utilizados]]=""),"",Tabla3811[[#This Row],[Km recorridos]]/Tabla3811[[#This Row],[Litros utilizados]])</f>
        <v>#VALUE!</v>
      </c>
      <c r="H147" s="190">
        <f t="shared" si="7"/>
        <v>0</v>
      </c>
      <c r="I147" s="190" t="e">
        <f>IF(OR(Tabla3811[[#This Row],[Km/l]]="",Tabla3811[[#This Row],[LBEN]]=""),"",Tabla3811[[#This Row],[Km/l]]-Tabla3811[[#This Row],[LBEN]])</f>
        <v>#VALUE!</v>
      </c>
      <c r="J147" s="191" t="e">
        <f>IF(Tabla3811[[#This Row],[Diferencia]]="","Na",Tabla3811[[#This Row],[Diferencia]]/Tabla3811[[#This Row],[LBEN]])</f>
        <v>#VALUE!</v>
      </c>
    </row>
    <row r="148" spans="2:10">
      <c r="B148" s="188" t="s">
        <v>304</v>
      </c>
      <c r="C148" s="189"/>
      <c r="D148" s="189"/>
      <c r="E148" s="190" t="str">
        <f>IF(OR(Tabla3811[[#This Row],[Km inicial]]="",Tabla3811[[#This Row],[Km final]]=""),"",D148-C148)</f>
        <v/>
      </c>
      <c r="F148" s="190" t="e">
        <f>E148/$D$139</f>
        <v>#VALUE!</v>
      </c>
      <c r="G148" s="190" t="e">
        <f>IF(OR(Tabla3811[[#This Row],[Km recorridos]]="",Tabla3811[[#This Row],[Litros utilizados]]=""),"",Tabla3811[[#This Row],[Km recorridos]]/Tabla3811[[#This Row],[Litros utilizados]])</f>
        <v>#VALUE!</v>
      </c>
      <c r="H148" s="190">
        <f t="shared" si="7"/>
        <v>0</v>
      </c>
      <c r="I148" s="190" t="e">
        <f>IF(OR(Tabla3811[[#This Row],[Km/l]]="",Tabla3811[[#This Row],[LBEN]]=""),"",Tabla3811[[#This Row],[Km/l]]-Tabla3811[[#This Row],[LBEN]])</f>
        <v>#VALUE!</v>
      </c>
      <c r="J148" s="191" t="e">
        <f>IF(Tabla3811[[#This Row],[Diferencia]]="","Na",Tabla3811[[#This Row],[Diferencia]]/Tabla3811[[#This Row],[LBEN]])</f>
        <v>#VALUE!</v>
      </c>
    </row>
    <row r="149" spans="2:10">
      <c r="B149" s="188" t="s">
        <v>305</v>
      </c>
      <c r="C149" s="189"/>
      <c r="D149" s="189"/>
      <c r="E149" s="190" t="str">
        <f>IF(OR(Tabla3811[[#This Row],[Km inicial]]="",Tabla3811[[#This Row],[Km final]]=""),"",D149-C149)</f>
        <v/>
      </c>
      <c r="F149" s="190" t="e">
        <f>E149/$D$139</f>
        <v>#VALUE!</v>
      </c>
      <c r="G149" s="190" t="e">
        <f>IF(OR(Tabla3811[[#This Row],[Km recorridos]]="",Tabla3811[[#This Row],[Litros utilizados]]=""),"",Tabla3811[[#This Row],[Km recorridos]]/Tabla3811[[#This Row],[Litros utilizados]])</f>
        <v>#VALUE!</v>
      </c>
      <c r="H149" s="190">
        <f t="shared" si="7"/>
        <v>0</v>
      </c>
      <c r="I149" s="190" t="e">
        <f>IF(OR(Tabla3811[[#This Row],[Km/l]]="",Tabla3811[[#This Row],[LBEN]]=""),"",Tabla3811[[#This Row],[Km/l]]-Tabla3811[[#This Row],[LBEN]])</f>
        <v>#VALUE!</v>
      </c>
      <c r="J149" s="191" t="e">
        <f>IF(Tabla3811[[#This Row],[Diferencia]]="","Na",Tabla3811[[#This Row],[Diferencia]]/Tabla3811[[#This Row],[LBEN]])</f>
        <v>#VALUE!</v>
      </c>
    </row>
    <row r="150" spans="2:10">
      <c r="B150" s="188" t="s">
        <v>306</v>
      </c>
      <c r="C150" s="189"/>
      <c r="D150" s="189"/>
      <c r="E150" s="190" t="str">
        <f>IF(OR(Tabla3811[[#This Row],[Km inicial]]="",Tabla3811[[#This Row],[Km final]]=""),"",D150-C150)</f>
        <v/>
      </c>
      <c r="F150" s="190" t="e">
        <f>E150/$D$139</f>
        <v>#VALUE!</v>
      </c>
      <c r="G150" s="190" t="e">
        <f>IF(OR(Tabla3811[[#This Row],[Km recorridos]]="",Tabla3811[[#This Row],[Litros utilizados]]=""),"",Tabla3811[[#This Row],[Km recorridos]]/Tabla3811[[#This Row],[Litros utilizados]])</f>
        <v>#VALUE!</v>
      </c>
      <c r="H150" s="190">
        <f t="shared" si="7"/>
        <v>0</v>
      </c>
      <c r="I150" s="190" t="e">
        <f>IF(OR(Tabla3811[[#This Row],[Km/l]]="",Tabla3811[[#This Row],[LBEN]]=""),"",Tabla3811[[#This Row],[Km/l]]-Tabla3811[[#This Row],[LBEN]])</f>
        <v>#VALUE!</v>
      </c>
      <c r="J150" s="191" t="e">
        <f>IF(Tabla3811[[#This Row],[Diferencia]]="","Na",Tabla3811[[#This Row],[Diferencia]]/Tabla3811[[#This Row],[LBEN]])</f>
        <v>#VALUE!</v>
      </c>
    </row>
    <row r="151" spans="2:10">
      <c r="B151" s="188" t="s">
        <v>307</v>
      </c>
      <c r="C151" s="189"/>
      <c r="D151" s="189"/>
      <c r="E151" s="190" t="str">
        <f>IF(OR(Tabla3811[[#This Row],[Km inicial]]="",Tabla3811[[#This Row],[Km final]]=""),"",D151-C151)</f>
        <v/>
      </c>
      <c r="F151" s="190"/>
      <c r="G151" s="190" t="str">
        <f>IF(OR(Tabla3811[[#This Row],[Km recorridos]]="",Tabla3811[[#This Row],[Litros utilizados]]=""),"",Tabla3811[[#This Row],[Km recorridos]]/Tabla3811[[#This Row],[Litros utilizados]])</f>
        <v/>
      </c>
      <c r="H151" s="190">
        <f t="shared" si="7"/>
        <v>0</v>
      </c>
      <c r="I151" s="190" t="str">
        <f>IF(OR(Tabla3811[[#This Row],[Km/l]]="",Tabla3811[[#This Row],[LBEN]]=""),"",Tabla3811[[#This Row],[Km/l]]-Tabla3811[[#This Row],[LBEN]])</f>
        <v/>
      </c>
      <c r="J151" s="191" t="str">
        <f>IF(Tabla3811[[#This Row],[Diferencia]]="","Na",Tabla3811[[#This Row],[Diferencia]]/Tabla3811[[#This Row],[LBEN]])</f>
        <v>Na</v>
      </c>
    </row>
    <row r="152" spans="2:10">
      <c r="B152" s="188" t="s">
        <v>308</v>
      </c>
      <c r="C152" s="189"/>
      <c r="D152" s="189"/>
      <c r="E152" s="190" t="str">
        <f>IF(OR(Tabla3811[[#This Row],[Km inicial]]="",Tabla3811[[#This Row],[Km final]]=""),"",D152-C152)</f>
        <v/>
      </c>
      <c r="F152" s="190"/>
      <c r="G152" s="190" t="str">
        <f>IF(OR(Tabla3811[[#This Row],[Km recorridos]]="",Tabla3811[[#This Row],[Litros utilizados]]=""),"",Tabla3811[[#This Row],[Km recorridos]]/Tabla3811[[#This Row],[Litros utilizados]])</f>
        <v/>
      </c>
      <c r="H152" s="190">
        <f t="shared" si="7"/>
        <v>0</v>
      </c>
      <c r="I152" s="190" t="str">
        <f>IF(OR(Tabla3811[[#This Row],[Km/l]]="",Tabla3811[[#This Row],[LBEN]]=""),"",Tabla3811[[#This Row],[Km/l]]-Tabla3811[[#This Row],[LBEN]])</f>
        <v/>
      </c>
      <c r="J152" s="191" t="str">
        <f>IF(Tabla3811[[#This Row],[Diferencia]]="","Na",Tabla3811[[#This Row],[Diferencia]]/Tabla3811[[#This Row],[LBEN]])</f>
        <v>Na</v>
      </c>
    </row>
    <row r="153" spans="2:10">
      <c r="B153" s="188" t="s">
        <v>309</v>
      </c>
      <c r="C153" s="189"/>
      <c r="D153" s="189"/>
      <c r="E153" s="190" t="str">
        <f>IF(OR(Tabla3811[[#This Row],[Km inicial]]="",Tabla3811[[#This Row],[Km final]]=""),"",D153-C153)</f>
        <v/>
      </c>
      <c r="F153" s="190"/>
      <c r="G153" s="190" t="str">
        <f>IF(OR(Tabla3811[[#This Row],[Km recorridos]]="",Tabla3811[[#This Row],[Litros utilizados]]=""),"",Tabla3811[[#This Row],[Km recorridos]]/Tabla3811[[#This Row],[Litros utilizados]])</f>
        <v/>
      </c>
      <c r="H153" s="190">
        <f t="shared" si="7"/>
        <v>0</v>
      </c>
      <c r="I153" s="190" t="str">
        <f>IF(OR(Tabla3811[[#This Row],[Km/l]]="",Tabla3811[[#This Row],[LBEN]]=""),"",Tabla3811[[#This Row],[Km/l]]-Tabla3811[[#This Row],[LBEN]])</f>
        <v/>
      </c>
      <c r="J153" s="191" t="str">
        <f>IF(Tabla3811[[#This Row],[Diferencia]]="","Na",Tabla3811[[#This Row],[Diferencia]]/Tabla3811[[#This Row],[LBEN]])</f>
        <v>Na</v>
      </c>
    </row>
    <row r="154" spans="2:10">
      <c r="B154" s="188" t="s">
        <v>310</v>
      </c>
      <c r="C154" s="189"/>
      <c r="D154" s="189"/>
      <c r="E154" s="190" t="str">
        <f>IF(OR(Tabla3811[[#This Row],[Km inicial]]="",Tabla3811[[#This Row],[Km final]]=""),"",D154-C154)</f>
        <v/>
      </c>
      <c r="F154" s="190"/>
      <c r="G154" s="190" t="str">
        <f>IF(OR(Tabla3811[[#This Row],[Km recorridos]]="",Tabla3811[[#This Row],[Litros utilizados]]=""),"",Tabla3811[[#This Row],[Km recorridos]]/Tabla3811[[#This Row],[Litros utilizados]])</f>
        <v/>
      </c>
      <c r="H154" s="190">
        <f t="shared" si="7"/>
        <v>0</v>
      </c>
      <c r="I154" s="190" t="str">
        <f>IF(OR(Tabla3811[[#This Row],[Km/l]]="",Tabla3811[[#This Row],[LBEN]]=""),"",Tabla3811[[#This Row],[Km/l]]-Tabla3811[[#This Row],[LBEN]])</f>
        <v/>
      </c>
      <c r="J154" s="191" t="str">
        <f>IF(Tabla3811[[#This Row],[Diferencia]]="","Na",Tabla3811[[#This Row],[Diferencia]]/Tabla3811[[#This Row],[LBEN]])</f>
        <v>Na</v>
      </c>
    </row>
    <row r="155" spans="2:10">
      <c r="B155" s="188" t="s">
        <v>311</v>
      </c>
      <c r="C155" s="189"/>
      <c r="D155" s="189"/>
      <c r="E155" s="190" t="str">
        <f>IF(OR(Tabla3811[[#This Row],[Km inicial]]="",Tabla3811[[#This Row],[Km final]]=""),"",D155-C155)</f>
        <v/>
      </c>
      <c r="F155" s="190"/>
      <c r="G155" s="190" t="str">
        <f>IF(OR(Tabla3811[[#This Row],[Km recorridos]]="",Tabla3811[[#This Row],[Litros utilizados]]=""),"",Tabla3811[[#This Row],[Km recorridos]]/Tabla3811[[#This Row],[Litros utilizados]])</f>
        <v/>
      </c>
      <c r="H155" s="190">
        <f t="shared" si="7"/>
        <v>0</v>
      </c>
      <c r="I155" s="190" t="str">
        <f>IF(OR(Tabla3811[[#This Row],[Km/l]]="",Tabla3811[[#This Row],[LBEN]]=""),"",Tabla3811[[#This Row],[Km/l]]-Tabla3811[[#This Row],[LBEN]])</f>
        <v/>
      </c>
      <c r="J155" s="191" t="str">
        <f>IF(Tabla3811[[#This Row],[Diferencia]]="","Na",Tabla3811[[#This Row],[Diferencia]]/Tabla3811[[#This Row],[LBEN]])</f>
        <v>Na</v>
      </c>
    </row>
    <row r="156" spans="2:10">
      <c r="B156" s="188"/>
      <c r="C156" s="76"/>
      <c r="D156" s="76"/>
      <c r="E156" s="76" t="e">
        <f>AVERAGE(Tabla3811[Km recorridos])</f>
        <v>#DIV/0!</v>
      </c>
      <c r="F156" s="76"/>
      <c r="G156" s="76" t="e">
        <f>AVERAGE(Tabla3811[Km/l])</f>
        <v>#VALUE!</v>
      </c>
      <c r="H156" s="194"/>
    </row>
    <row r="162" spans="2:10">
      <c r="B162" s="185" t="s">
        <v>315</v>
      </c>
      <c r="C162" s="264"/>
      <c r="D162" s="264"/>
      <c r="E162" s="265"/>
      <c r="F162" s="265"/>
    </row>
    <row r="164" spans="2:10">
      <c r="C164" s="185" t="s">
        <v>320</v>
      </c>
      <c r="D164" s="186"/>
      <c r="E164" t="s">
        <v>321</v>
      </c>
    </row>
    <row r="166" spans="2:10">
      <c r="B166" s="326" t="s">
        <v>322</v>
      </c>
      <c r="C166" s="327"/>
      <c r="D166" s="327"/>
      <c r="E166" s="327"/>
      <c r="F166" s="327"/>
      <c r="G166" s="327"/>
      <c r="H166" s="327"/>
    </row>
    <row r="168" spans="2:10">
      <c r="B168" s="187" t="s">
        <v>294</v>
      </c>
      <c r="C168" s="188" t="s">
        <v>323</v>
      </c>
      <c r="D168" s="188" t="s">
        <v>324</v>
      </c>
      <c r="E168" s="187" t="s">
        <v>325</v>
      </c>
      <c r="F168" s="187" t="s">
        <v>326</v>
      </c>
      <c r="G168" s="187" t="s">
        <v>327</v>
      </c>
      <c r="H168" s="187" t="s">
        <v>328</v>
      </c>
      <c r="I168" s="187" t="s">
        <v>298</v>
      </c>
      <c r="J168" s="187" t="s">
        <v>329</v>
      </c>
    </row>
    <row r="169" spans="2:10">
      <c r="B169" s="188" t="s">
        <v>300</v>
      </c>
      <c r="C169" s="189"/>
      <c r="D169" s="189"/>
      <c r="E169" s="190" t="str">
        <f>IF(OR(Tabla381112[[#This Row],[Km inicial]]="",Tabla381112[[#This Row],[Km final]]=""),"",D169-C169)</f>
        <v/>
      </c>
      <c r="F169" s="190"/>
      <c r="G169" s="190" t="str">
        <f>IF(OR(Tabla381112[[#This Row],[Km recorridos]]="",Tabla381112[[#This Row],[Litros utilizados]]=""),"",Tabla381112[[#This Row],[Km recorridos]]/Tabla381112[[#This Row],[Litros utilizados]])</f>
        <v/>
      </c>
      <c r="H169" s="190">
        <f t="shared" ref="H169:H180" si="8">$D$164</f>
        <v>0</v>
      </c>
      <c r="I169" s="190" t="str">
        <f>IF(OR(Tabla381112[[#This Row],[Km/l]]="",Tabla381112[[#This Row],[LBEN]]=""),"",Tabla381112[[#This Row],[Km/l]]-Tabla381112[[#This Row],[LBEN]])</f>
        <v/>
      </c>
      <c r="J169" s="191" t="str">
        <f>IF(Tabla381112[[#This Row],[Diferencia]]="","Na",Tabla381112[[#This Row],[Diferencia]]/Tabla381112[[#This Row],[LBEN]])</f>
        <v>Na</v>
      </c>
    </row>
    <row r="170" spans="2:10">
      <c r="B170" s="188" t="s">
        <v>301</v>
      </c>
      <c r="C170" s="189"/>
      <c r="D170" s="189"/>
      <c r="E170" s="190" t="str">
        <f>IF(OR(Tabla381112[[#This Row],[Km inicial]]="",Tabla381112[[#This Row],[Km final]]=""),"",D170-C170)</f>
        <v/>
      </c>
      <c r="F170" s="190"/>
      <c r="G170" s="190" t="str">
        <f>IF(OR(Tabla381112[[#This Row],[Km recorridos]]="",Tabla381112[[#This Row],[Litros utilizados]]=""),"",Tabla381112[[#This Row],[Km recorridos]]/Tabla381112[[#This Row],[Litros utilizados]])</f>
        <v/>
      </c>
      <c r="H170" s="190">
        <f>$D$164</f>
        <v>0</v>
      </c>
      <c r="I170" s="190" t="str">
        <f>IF(OR(Tabla381112[[#This Row],[Km/l]]="",Tabla381112[[#This Row],[LBEN]]=""),"",Tabla381112[[#This Row],[Km/l]]-Tabla381112[[#This Row],[LBEN]])</f>
        <v/>
      </c>
      <c r="J170" s="191" t="str">
        <f>IF(Tabla381112[[#This Row],[Diferencia]]="","Na",Tabla381112[[#This Row],[Diferencia]]/Tabla381112[[#This Row],[LBEN]])</f>
        <v>Na</v>
      </c>
    </row>
    <row r="171" spans="2:10">
      <c r="B171" s="188" t="s">
        <v>302</v>
      </c>
      <c r="C171" s="189"/>
      <c r="D171" s="189"/>
      <c r="E171" s="190" t="str">
        <f>IF(OR(Tabla381112[[#This Row],[Km inicial]]="",Tabla381112[[#This Row],[Km final]]=""),"",D171-C171)</f>
        <v/>
      </c>
      <c r="F171" s="190"/>
      <c r="G171" s="190" t="str">
        <f>IF(OR(Tabla381112[[#This Row],[Km recorridos]]="",Tabla381112[[#This Row],[Litros utilizados]]=""),"",Tabla381112[[#This Row],[Km recorridos]]/Tabla381112[[#This Row],[Litros utilizados]])</f>
        <v/>
      </c>
      <c r="H171" s="190">
        <f>$D$164</f>
        <v>0</v>
      </c>
      <c r="I171" s="190" t="str">
        <f>IF(OR(Tabla381112[[#This Row],[Km/l]]="",Tabla381112[[#This Row],[LBEN]]=""),"",Tabla381112[[#This Row],[Km/l]]-Tabla381112[[#This Row],[LBEN]])</f>
        <v/>
      </c>
      <c r="J171" s="191" t="str">
        <f>IF(Tabla381112[[#This Row],[Diferencia]]="","Na",Tabla381112[[#This Row],[Diferencia]]/Tabla381112[[#This Row],[LBEN]])</f>
        <v>Na</v>
      </c>
    </row>
    <row r="172" spans="2:10">
      <c r="B172" s="188" t="s">
        <v>303</v>
      </c>
      <c r="C172" s="189"/>
      <c r="D172" s="189"/>
      <c r="E172" s="190" t="str">
        <f>IF(OR(Tabla381112[[#This Row],[Km inicial]]="",Tabla381112[[#This Row],[Km final]]=""),"",D172-C172)</f>
        <v/>
      </c>
      <c r="F172" s="190"/>
      <c r="G172" s="190" t="str">
        <f>IF(OR(Tabla381112[[#This Row],[Km recorridos]]="",Tabla381112[[#This Row],[Litros utilizados]]=""),"",Tabla381112[[#This Row],[Km recorridos]]/Tabla381112[[#This Row],[Litros utilizados]])</f>
        <v/>
      </c>
      <c r="H172" s="190">
        <f t="shared" si="8"/>
        <v>0</v>
      </c>
      <c r="I172" s="190" t="str">
        <f>IF(OR(Tabla381112[[#This Row],[Km/l]]="",Tabla381112[[#This Row],[LBEN]]=""),"",Tabla381112[[#This Row],[Km/l]]-Tabla381112[[#This Row],[LBEN]])</f>
        <v/>
      </c>
      <c r="J172" s="191" t="str">
        <f>IF(Tabla381112[[#This Row],[Diferencia]]="","Na",Tabla381112[[#This Row],[Diferencia]]/Tabla381112[[#This Row],[LBEN]])</f>
        <v>Na</v>
      </c>
    </row>
    <row r="173" spans="2:10">
      <c r="B173" s="188" t="s">
        <v>304</v>
      </c>
      <c r="C173" s="189"/>
      <c r="D173" s="189"/>
      <c r="E173" s="190" t="str">
        <f>IF(OR(Tabla381112[[#This Row],[Km inicial]]="",Tabla381112[[#This Row],[Km final]]=""),"",D173-C173)</f>
        <v/>
      </c>
      <c r="F173" s="190"/>
      <c r="G173" s="190" t="str">
        <f>IF(OR(Tabla381112[[#This Row],[Km recorridos]]="",Tabla381112[[#This Row],[Litros utilizados]]=""),"",Tabla381112[[#This Row],[Km recorridos]]/Tabla381112[[#This Row],[Litros utilizados]])</f>
        <v/>
      </c>
      <c r="H173" s="190">
        <f t="shared" si="8"/>
        <v>0</v>
      </c>
      <c r="I173" s="190" t="str">
        <f>IF(OR(Tabla381112[[#This Row],[Km/l]]="",Tabla381112[[#This Row],[LBEN]]=""),"",Tabla381112[[#This Row],[Km/l]]-Tabla381112[[#This Row],[LBEN]])</f>
        <v/>
      </c>
      <c r="J173" s="191" t="str">
        <f>IF(Tabla381112[[#This Row],[Diferencia]]="","Na",Tabla381112[[#This Row],[Diferencia]]/Tabla381112[[#This Row],[LBEN]])</f>
        <v>Na</v>
      </c>
    </row>
    <row r="174" spans="2:10">
      <c r="B174" s="188" t="s">
        <v>305</v>
      </c>
      <c r="C174" s="189"/>
      <c r="D174" s="189"/>
      <c r="E174" s="190" t="str">
        <f>IF(OR(Tabla381112[[#This Row],[Km inicial]]="",Tabla381112[[#This Row],[Km final]]=""),"",D174-C174)</f>
        <v/>
      </c>
      <c r="F174" s="190"/>
      <c r="G174" s="190" t="str">
        <f>IF(OR(Tabla381112[[#This Row],[Km recorridos]]="",Tabla381112[[#This Row],[Litros utilizados]]=""),"",Tabla381112[[#This Row],[Km recorridos]]/Tabla381112[[#This Row],[Litros utilizados]])</f>
        <v/>
      </c>
      <c r="H174" s="190">
        <f t="shared" si="8"/>
        <v>0</v>
      </c>
      <c r="I174" s="190" t="str">
        <f>IF(OR(Tabla381112[[#This Row],[Km/l]]="",Tabla381112[[#This Row],[LBEN]]=""),"",Tabla381112[[#This Row],[Km/l]]-Tabla381112[[#This Row],[LBEN]])</f>
        <v/>
      </c>
      <c r="J174" s="191" t="str">
        <f>IF(Tabla381112[[#This Row],[Diferencia]]="","Na",Tabla381112[[#This Row],[Diferencia]]/Tabla381112[[#This Row],[LBEN]])</f>
        <v>Na</v>
      </c>
    </row>
    <row r="175" spans="2:10">
      <c r="B175" s="188" t="s">
        <v>306</v>
      </c>
      <c r="C175" s="189"/>
      <c r="D175" s="189"/>
      <c r="E175" s="190" t="str">
        <f>IF(OR(Tabla381112[[#This Row],[Km inicial]]="",Tabla381112[[#This Row],[Km final]]=""),"",D175-C175)</f>
        <v/>
      </c>
      <c r="F175" s="190"/>
      <c r="G175" s="190" t="str">
        <f>IF(OR(Tabla381112[[#This Row],[Km recorridos]]="",Tabla381112[[#This Row],[Litros utilizados]]=""),"",Tabla381112[[#This Row],[Km recorridos]]/Tabla381112[[#This Row],[Litros utilizados]])</f>
        <v/>
      </c>
      <c r="H175" s="190">
        <f t="shared" si="8"/>
        <v>0</v>
      </c>
      <c r="I175" s="190" t="str">
        <f>IF(OR(Tabla381112[[#This Row],[Km/l]]="",Tabla381112[[#This Row],[LBEN]]=""),"",Tabla381112[[#This Row],[Km/l]]-Tabla381112[[#This Row],[LBEN]])</f>
        <v/>
      </c>
      <c r="J175" s="191" t="str">
        <f>IF(Tabla381112[[#This Row],[Diferencia]]="","Na",Tabla381112[[#This Row],[Diferencia]]/Tabla381112[[#This Row],[LBEN]])</f>
        <v>Na</v>
      </c>
    </row>
    <row r="176" spans="2:10">
      <c r="B176" s="188" t="s">
        <v>307</v>
      </c>
      <c r="C176" s="189"/>
      <c r="D176" s="189"/>
      <c r="E176" s="190" t="str">
        <f>IF(OR(Tabla381112[[#This Row],[Km inicial]]="",Tabla381112[[#This Row],[Km final]]=""),"",D176-C176)</f>
        <v/>
      </c>
      <c r="F176" s="190"/>
      <c r="G176" s="190" t="str">
        <f>IF(OR(Tabla381112[[#This Row],[Km recorridos]]="",Tabla381112[[#This Row],[Litros utilizados]]=""),"",Tabla381112[[#This Row],[Km recorridos]]/Tabla381112[[#This Row],[Litros utilizados]])</f>
        <v/>
      </c>
      <c r="H176" s="190">
        <f t="shared" si="8"/>
        <v>0</v>
      </c>
      <c r="I176" s="190" t="str">
        <f>IF(OR(Tabla381112[[#This Row],[Km/l]]="",Tabla381112[[#This Row],[LBEN]]=""),"",Tabla381112[[#This Row],[Km/l]]-Tabla381112[[#This Row],[LBEN]])</f>
        <v/>
      </c>
      <c r="J176" s="191" t="str">
        <f>IF(Tabla381112[[#This Row],[Diferencia]]="","Na",Tabla381112[[#This Row],[Diferencia]]/Tabla381112[[#This Row],[LBEN]])</f>
        <v>Na</v>
      </c>
    </row>
    <row r="177" spans="2:10">
      <c r="B177" s="188" t="s">
        <v>308</v>
      </c>
      <c r="C177" s="189"/>
      <c r="D177" s="189"/>
      <c r="E177" s="190" t="str">
        <f>IF(OR(Tabla381112[[#This Row],[Km inicial]]="",Tabla381112[[#This Row],[Km final]]=""),"",D177-C177)</f>
        <v/>
      </c>
      <c r="F177" s="190"/>
      <c r="G177" s="190" t="str">
        <f>IF(OR(Tabla381112[[#This Row],[Km recorridos]]="",Tabla381112[[#This Row],[Litros utilizados]]=""),"",Tabla381112[[#This Row],[Km recorridos]]/Tabla381112[[#This Row],[Litros utilizados]])</f>
        <v/>
      </c>
      <c r="H177" s="190">
        <f t="shared" si="8"/>
        <v>0</v>
      </c>
      <c r="I177" s="190" t="str">
        <f>IF(OR(Tabla381112[[#This Row],[Km/l]]="",Tabla381112[[#This Row],[LBEN]]=""),"",Tabla381112[[#This Row],[Km/l]]-Tabla381112[[#This Row],[LBEN]])</f>
        <v/>
      </c>
      <c r="J177" s="191" t="str">
        <f>IF(Tabla381112[[#This Row],[Diferencia]]="","Na",Tabla381112[[#This Row],[Diferencia]]/Tabla381112[[#This Row],[LBEN]])</f>
        <v>Na</v>
      </c>
    </row>
    <row r="178" spans="2:10">
      <c r="B178" s="188" t="s">
        <v>309</v>
      </c>
      <c r="C178" s="189"/>
      <c r="D178" s="189"/>
      <c r="E178" s="190" t="str">
        <f>IF(OR(Tabla381112[[#This Row],[Km inicial]]="",Tabla381112[[#This Row],[Km final]]=""),"",D178-C178)</f>
        <v/>
      </c>
      <c r="F178" s="190"/>
      <c r="G178" s="190" t="str">
        <f>IF(OR(Tabla381112[[#This Row],[Km recorridos]]="",Tabla381112[[#This Row],[Litros utilizados]]=""),"",Tabla381112[[#This Row],[Km recorridos]]/Tabla381112[[#This Row],[Litros utilizados]])</f>
        <v/>
      </c>
      <c r="H178" s="190">
        <f t="shared" si="8"/>
        <v>0</v>
      </c>
      <c r="I178" s="190" t="str">
        <f>IF(OR(Tabla381112[[#This Row],[Km/l]]="",Tabla381112[[#This Row],[LBEN]]=""),"",Tabla381112[[#This Row],[Km/l]]-Tabla381112[[#This Row],[LBEN]])</f>
        <v/>
      </c>
      <c r="J178" s="191" t="str">
        <f>IF(Tabla381112[[#This Row],[Diferencia]]="","Na",Tabla381112[[#This Row],[Diferencia]]/Tabla381112[[#This Row],[LBEN]])</f>
        <v>Na</v>
      </c>
    </row>
    <row r="179" spans="2:10">
      <c r="B179" s="188" t="s">
        <v>310</v>
      </c>
      <c r="C179" s="189"/>
      <c r="D179" s="189"/>
      <c r="E179" s="190" t="str">
        <f>IF(OR(Tabla381112[[#This Row],[Km inicial]]="",Tabla381112[[#This Row],[Km final]]=""),"",D179-C179)</f>
        <v/>
      </c>
      <c r="F179" s="190"/>
      <c r="G179" s="190" t="str">
        <f>IF(OR(Tabla381112[[#This Row],[Km recorridos]]="",Tabla381112[[#This Row],[Litros utilizados]]=""),"",Tabla381112[[#This Row],[Km recorridos]]/Tabla381112[[#This Row],[Litros utilizados]])</f>
        <v/>
      </c>
      <c r="H179" s="190">
        <f t="shared" si="8"/>
        <v>0</v>
      </c>
      <c r="I179" s="190" t="str">
        <f>IF(OR(Tabla381112[[#This Row],[Km/l]]="",Tabla381112[[#This Row],[LBEN]]=""),"",Tabla381112[[#This Row],[Km/l]]-Tabla381112[[#This Row],[LBEN]])</f>
        <v/>
      </c>
      <c r="J179" s="191" t="str">
        <f>IF(Tabla381112[[#This Row],[Diferencia]]="","Na",Tabla381112[[#This Row],[Diferencia]]/Tabla381112[[#This Row],[LBEN]])</f>
        <v>Na</v>
      </c>
    </row>
    <row r="180" spans="2:10">
      <c r="B180" s="188" t="s">
        <v>311</v>
      </c>
      <c r="C180" s="189"/>
      <c r="D180" s="189"/>
      <c r="E180" s="190" t="str">
        <f>IF(OR(Tabla381112[[#This Row],[Km inicial]]="",Tabla381112[[#This Row],[Km final]]=""),"",D180-C180)</f>
        <v/>
      </c>
      <c r="F180" s="190"/>
      <c r="G180" s="190" t="str">
        <f>IF(OR(Tabla381112[[#This Row],[Km recorridos]]="",Tabla381112[[#This Row],[Litros utilizados]]=""),"",Tabla381112[[#This Row],[Km recorridos]]/Tabla381112[[#This Row],[Litros utilizados]])</f>
        <v/>
      </c>
      <c r="H180" s="190">
        <f t="shared" si="8"/>
        <v>0</v>
      </c>
      <c r="I180" s="190" t="str">
        <f>IF(OR(Tabla381112[[#This Row],[Km/l]]="",Tabla381112[[#This Row],[LBEN]]=""),"",Tabla381112[[#This Row],[Km/l]]-Tabla381112[[#This Row],[LBEN]])</f>
        <v/>
      </c>
      <c r="J180" s="191" t="str">
        <f>IF(Tabla381112[[#This Row],[Diferencia]]="","Na",Tabla381112[[#This Row],[Diferencia]]/Tabla381112[[#This Row],[LBEN]])</f>
        <v>Na</v>
      </c>
    </row>
    <row r="181" spans="2:10">
      <c r="B181" s="188"/>
      <c r="C181" s="76"/>
      <c r="D181" s="76"/>
      <c r="E181" s="76" t="e">
        <f>AVERAGE(Tabla381112[Km recorridos])</f>
        <v>#DIV/0!</v>
      </c>
      <c r="F181" s="76"/>
      <c r="G181" s="76" t="e">
        <f>AVERAGE(Tabla381112[Km/l])</f>
        <v>#DIV/0!</v>
      </c>
      <c r="H181" s="194"/>
    </row>
  </sheetData>
  <mergeCells count="11">
    <mergeCell ref="B62:H62"/>
    <mergeCell ref="B2:H2"/>
    <mergeCell ref="B8:H8"/>
    <mergeCell ref="C31:D31"/>
    <mergeCell ref="B35:H35"/>
    <mergeCell ref="C58:D58"/>
    <mergeCell ref="C84:D84"/>
    <mergeCell ref="B88:H88"/>
    <mergeCell ref="B114:H114"/>
    <mergeCell ref="B141:H141"/>
    <mergeCell ref="B166:H166"/>
  </mergeCells>
  <conditionalFormatting sqref="H11:H22">
    <cfRule type="containsText" dxfId="39" priority="25" operator="containsText" text="Na">
      <formula>NOT(ISERROR(SEARCH("Na",H11)))</formula>
    </cfRule>
    <cfRule type="cellIs" dxfId="38" priority="26" operator="greaterThan">
      <formula>0.1</formula>
    </cfRule>
    <cfRule type="cellIs" dxfId="37" priority="27" operator="lessThan">
      <formula>-0.1</formula>
    </cfRule>
    <cfRule type="cellIs" dxfId="36" priority="28" operator="between">
      <formula>-0.1</formula>
      <formula>0.1</formula>
    </cfRule>
  </conditionalFormatting>
  <conditionalFormatting sqref="J38:J49">
    <cfRule type="containsText" dxfId="35" priority="21" operator="containsText" text="Na">
      <formula>NOT(ISERROR(SEARCH("Na",J38)))</formula>
    </cfRule>
    <cfRule type="cellIs" dxfId="34" priority="22" operator="greaterThan">
      <formula>0.1</formula>
    </cfRule>
    <cfRule type="cellIs" dxfId="33" priority="23" operator="lessThan">
      <formula>-0.1</formula>
    </cfRule>
    <cfRule type="cellIs" dxfId="32" priority="24" operator="between">
      <formula>-0.1</formula>
      <formula>0.1</formula>
    </cfRule>
  </conditionalFormatting>
  <conditionalFormatting sqref="J65:J76">
    <cfRule type="containsText" dxfId="31" priority="17" operator="containsText" text="Na">
      <formula>NOT(ISERROR(SEARCH("Na",J65)))</formula>
    </cfRule>
    <cfRule type="cellIs" dxfId="30" priority="18" operator="greaterThan">
      <formula>0.1</formula>
    </cfRule>
    <cfRule type="cellIs" dxfId="29" priority="19" operator="lessThan">
      <formula>-0.1</formula>
    </cfRule>
    <cfRule type="cellIs" dxfId="28" priority="20" operator="between">
      <formula>-0.1</formula>
      <formula>0.1</formula>
    </cfRule>
  </conditionalFormatting>
  <conditionalFormatting sqref="J91:J102">
    <cfRule type="containsText" dxfId="27" priority="13" operator="containsText" text="Na">
      <formula>NOT(ISERROR(SEARCH("Na",J91)))</formula>
    </cfRule>
    <cfRule type="cellIs" dxfId="26" priority="14" operator="greaterThan">
      <formula>0.1</formula>
    </cfRule>
    <cfRule type="cellIs" dxfId="25" priority="15" operator="lessThan">
      <formula>-0.1</formula>
    </cfRule>
    <cfRule type="cellIs" dxfId="24" priority="16" operator="between">
      <formula>-0.1</formula>
      <formula>0.1</formula>
    </cfRule>
  </conditionalFormatting>
  <conditionalFormatting sqref="J117:J128">
    <cfRule type="containsText" dxfId="23" priority="9" operator="containsText" text="Na">
      <formula>NOT(ISERROR(SEARCH("Na",J117)))</formula>
    </cfRule>
    <cfRule type="cellIs" dxfId="22" priority="10" operator="greaterThan">
      <formula>0.1</formula>
    </cfRule>
    <cfRule type="cellIs" dxfId="21" priority="11" operator="lessThan">
      <formula>-0.1</formula>
    </cfRule>
    <cfRule type="cellIs" dxfId="20" priority="12" operator="between">
      <formula>-0.1</formula>
      <formula>0.1</formula>
    </cfRule>
  </conditionalFormatting>
  <conditionalFormatting sqref="J144:J155">
    <cfRule type="containsText" dxfId="19" priority="5" operator="containsText" text="Na">
      <formula>NOT(ISERROR(SEARCH("Na",J144)))</formula>
    </cfRule>
    <cfRule type="cellIs" dxfId="18" priority="6" operator="greaterThan">
      <formula>0.1</formula>
    </cfRule>
    <cfRule type="cellIs" dxfId="17" priority="7" operator="lessThan">
      <formula>-0.1</formula>
    </cfRule>
    <cfRule type="cellIs" dxfId="16" priority="8" operator="between">
      <formula>-0.1</formula>
      <formula>0.1</formula>
    </cfRule>
  </conditionalFormatting>
  <conditionalFormatting sqref="J169:J180">
    <cfRule type="containsText" dxfId="15" priority="1" operator="containsText" text="Na">
      <formula>NOT(ISERROR(SEARCH("Na",J169)))</formula>
    </cfRule>
    <cfRule type="cellIs" dxfId="14" priority="2" operator="greaterThan">
      <formula>0.1</formula>
    </cfRule>
    <cfRule type="cellIs" dxfId="13" priority="3" operator="lessThan">
      <formula>-0.1</formula>
    </cfRule>
    <cfRule type="cellIs" dxfId="12" priority="4" operator="between">
      <formula>-0.1</formula>
      <formula>0.1</formula>
    </cfRule>
  </conditionalFormatting>
  <pageMargins left="0.7" right="0.7" top="0.75" bottom="0.75" header="0.3" footer="0.3"/>
  <pageSetup paperSize="9" orientation="portrait" horizontalDpi="360" verticalDpi="360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7030A0"/>
  </sheetPr>
  <dimension ref="B1:K42"/>
  <sheetViews>
    <sheetView tabSelected="1" zoomScaleNormal="100" workbookViewId="0">
      <selection activeCell="E4" sqref="E4"/>
    </sheetView>
  </sheetViews>
  <sheetFormatPr baseColWidth="10" defaultColWidth="11.42578125" defaultRowHeight="15"/>
  <cols>
    <col min="1" max="1" width="3.42578125" customWidth="1"/>
    <col min="2" max="2" width="23.42578125" customWidth="1"/>
    <col min="3" max="3" width="26.42578125" customWidth="1"/>
    <col min="4" max="4" width="5.7109375" customWidth="1"/>
    <col min="5" max="5" width="36" customWidth="1"/>
    <col min="6" max="6" width="4.85546875" customWidth="1"/>
    <col min="7" max="7" width="31.5703125" customWidth="1"/>
    <col min="8" max="8" width="15.28515625" customWidth="1"/>
    <col min="9" max="9" width="22.140625" customWidth="1"/>
    <col min="10" max="10" width="16.85546875" customWidth="1"/>
    <col min="11" max="11" width="17" customWidth="1"/>
  </cols>
  <sheetData>
    <row r="1" spans="2:11" ht="36">
      <c r="B1" s="355" t="s">
        <v>330</v>
      </c>
      <c r="C1" s="355"/>
      <c r="D1" s="355"/>
      <c r="E1" s="355"/>
      <c r="F1" s="355"/>
      <c r="G1" s="355"/>
      <c r="H1" s="355"/>
      <c r="I1" s="355"/>
      <c r="J1" s="355"/>
      <c r="K1" s="355"/>
    </row>
    <row r="2" spans="2:11" ht="15.75">
      <c r="B2" s="356" t="s">
        <v>331</v>
      </c>
      <c r="C2" s="356" t="s">
        <v>332</v>
      </c>
      <c r="D2" s="357" t="s">
        <v>333</v>
      </c>
      <c r="E2" s="358"/>
      <c r="F2" s="358"/>
      <c r="G2" s="359"/>
      <c r="H2" s="360" t="s">
        <v>334</v>
      </c>
      <c r="I2" s="360" t="s">
        <v>335</v>
      </c>
      <c r="J2" s="360" t="s">
        <v>336</v>
      </c>
      <c r="K2" s="360" t="s">
        <v>337</v>
      </c>
    </row>
    <row r="3" spans="2:11" ht="15.75">
      <c r="B3" s="356"/>
      <c r="C3" s="356"/>
      <c r="D3" s="198" t="s">
        <v>338</v>
      </c>
      <c r="E3" s="198" t="s">
        <v>339</v>
      </c>
      <c r="F3" s="198" t="s">
        <v>340</v>
      </c>
      <c r="G3" s="198" t="s">
        <v>341</v>
      </c>
      <c r="H3" s="360"/>
      <c r="I3" s="360"/>
      <c r="J3" s="360"/>
      <c r="K3" s="360"/>
    </row>
    <row r="4" spans="2:11" ht="48" customHeight="1">
      <c r="B4" s="341"/>
      <c r="C4" s="361"/>
      <c r="D4" s="199"/>
      <c r="E4" s="200"/>
      <c r="F4" s="200"/>
      <c r="G4" s="200"/>
      <c r="H4" s="201"/>
      <c r="I4" s="200"/>
      <c r="J4" s="200"/>
      <c r="K4" s="202"/>
    </row>
    <row r="5" spans="2:11" ht="48.75" customHeight="1">
      <c r="B5" s="341"/>
      <c r="C5" s="361"/>
      <c r="D5" s="203"/>
      <c r="E5" s="200"/>
      <c r="F5" s="203"/>
      <c r="G5" s="200"/>
      <c r="H5" s="201"/>
      <c r="I5" s="200"/>
      <c r="J5" s="200"/>
      <c r="K5" s="202"/>
    </row>
    <row r="6" spans="2:11" ht="0.75" customHeight="1">
      <c r="B6" s="341"/>
      <c r="C6" s="200"/>
      <c r="D6" s="199"/>
      <c r="E6" s="200"/>
      <c r="F6" s="203"/>
      <c r="G6" s="200"/>
      <c r="H6" s="201"/>
      <c r="I6" s="200"/>
      <c r="J6" s="200"/>
      <c r="K6" s="202"/>
    </row>
    <row r="7" spans="2:11" ht="51" customHeight="1">
      <c r="B7" s="341"/>
      <c r="C7" s="200"/>
      <c r="D7" s="199"/>
      <c r="E7" s="200"/>
      <c r="F7" s="203"/>
      <c r="G7" s="200"/>
      <c r="H7" s="200"/>
      <c r="I7" s="200"/>
      <c r="J7" s="200"/>
      <c r="K7" s="202"/>
    </row>
    <row r="8" spans="2:11" ht="33" customHeight="1">
      <c r="B8" s="341"/>
      <c r="C8" s="200"/>
      <c r="D8" s="199"/>
      <c r="E8" s="200"/>
      <c r="F8" s="203"/>
      <c r="G8" s="200"/>
      <c r="H8" s="200"/>
      <c r="I8" s="200"/>
      <c r="J8" s="200"/>
      <c r="K8" s="202"/>
    </row>
    <row r="9" spans="2:11">
      <c r="B9" s="330"/>
      <c r="C9" s="331"/>
      <c r="D9" s="331"/>
      <c r="E9" s="331"/>
      <c r="F9" s="331"/>
      <c r="G9" s="331"/>
      <c r="H9" s="331"/>
      <c r="I9" s="331"/>
      <c r="J9" s="331"/>
      <c r="K9" s="332"/>
    </row>
    <row r="10" spans="2:11">
      <c r="B10" s="253"/>
      <c r="C10" s="200"/>
      <c r="D10" s="203"/>
      <c r="E10" s="204"/>
      <c r="F10" s="204"/>
      <c r="G10" s="204"/>
      <c r="H10" s="205"/>
      <c r="I10" s="204"/>
      <c r="J10" s="204"/>
      <c r="K10" s="206"/>
    </row>
    <row r="11" spans="2:11">
      <c r="B11" s="330"/>
      <c r="C11" s="331"/>
      <c r="D11" s="331"/>
      <c r="E11" s="331"/>
      <c r="F11" s="331"/>
      <c r="G11" s="331"/>
      <c r="H11" s="331"/>
      <c r="I11" s="331"/>
      <c r="J11" s="331"/>
      <c r="K11" s="332"/>
    </row>
    <row r="12" spans="2:11">
      <c r="B12" s="352"/>
      <c r="C12" s="207"/>
      <c r="D12" s="200"/>
      <c r="E12" s="200"/>
      <c r="F12" s="200"/>
      <c r="G12" s="200"/>
      <c r="H12" s="208"/>
      <c r="I12" s="200"/>
      <c r="J12" s="200"/>
      <c r="K12" s="200"/>
    </row>
    <row r="13" spans="2:11">
      <c r="B13" s="353"/>
      <c r="C13" s="200"/>
      <c r="D13" s="200"/>
      <c r="E13" s="200"/>
      <c r="F13" s="200"/>
      <c r="G13" s="200"/>
      <c r="H13" s="209"/>
      <c r="I13" s="200"/>
      <c r="J13" s="200"/>
      <c r="K13" s="202"/>
    </row>
    <row r="14" spans="2:11">
      <c r="B14" s="353"/>
      <c r="C14" s="200"/>
      <c r="D14" s="200"/>
      <c r="E14" s="200"/>
      <c r="F14" s="200"/>
      <c r="G14" s="200"/>
      <c r="H14" s="210"/>
      <c r="I14" s="200"/>
      <c r="J14" s="200"/>
      <c r="K14" s="202"/>
    </row>
    <row r="15" spans="2:11">
      <c r="B15" s="354"/>
      <c r="C15" s="263"/>
      <c r="D15" s="263"/>
      <c r="E15" s="263"/>
      <c r="F15" s="263"/>
      <c r="G15" s="263"/>
      <c r="H15" s="362"/>
      <c r="I15" s="263"/>
      <c r="J15" s="263"/>
      <c r="K15" s="363"/>
    </row>
    <row r="16" spans="2:11">
      <c r="B16" s="330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2:11">
      <c r="B17" s="341"/>
      <c r="C17" s="200"/>
      <c r="D17" s="200"/>
      <c r="E17" s="200"/>
      <c r="F17" s="200"/>
      <c r="G17" s="200"/>
      <c r="H17" s="208"/>
      <c r="I17" s="200"/>
      <c r="J17" s="200"/>
      <c r="K17" s="202"/>
    </row>
    <row r="18" spans="2:11">
      <c r="B18" s="341"/>
      <c r="C18" s="200"/>
      <c r="D18" s="200"/>
      <c r="E18" s="204"/>
      <c r="F18" s="204"/>
      <c r="G18" s="204"/>
      <c r="H18" s="211"/>
      <c r="I18" s="204"/>
      <c r="J18" s="204"/>
      <c r="K18" s="206"/>
    </row>
    <row r="19" spans="2:11">
      <c r="B19" s="330"/>
      <c r="C19" s="331"/>
      <c r="D19" s="331"/>
      <c r="E19" s="331"/>
      <c r="F19" s="331"/>
      <c r="G19" s="331"/>
      <c r="H19" s="331"/>
      <c r="I19" s="331"/>
      <c r="J19" s="331"/>
      <c r="K19" s="332"/>
    </row>
    <row r="20" spans="2:11">
      <c r="B20" s="342"/>
      <c r="C20" s="345"/>
      <c r="D20" s="212"/>
      <c r="E20" s="204"/>
      <c r="F20" s="213"/>
      <c r="G20" s="204"/>
      <c r="H20" s="204"/>
      <c r="I20" s="204"/>
      <c r="J20" s="204"/>
      <c r="K20" s="214"/>
    </row>
    <row r="21" spans="2:11">
      <c r="B21" s="343"/>
      <c r="C21" s="346"/>
      <c r="D21" s="200"/>
      <c r="E21" s="204"/>
      <c r="F21" s="204"/>
      <c r="G21" s="204"/>
      <c r="H21" s="204"/>
      <c r="I21" s="204"/>
      <c r="J21" s="204"/>
      <c r="K21" s="204"/>
    </row>
    <row r="22" spans="2:11">
      <c r="B22" s="343"/>
      <c r="C22" s="200"/>
      <c r="D22" s="200"/>
      <c r="E22" s="200"/>
      <c r="F22" s="200"/>
      <c r="G22" s="200"/>
      <c r="H22" s="200"/>
      <c r="I22" s="200"/>
      <c r="J22" s="215"/>
      <c r="K22" s="200"/>
    </row>
    <row r="23" spans="2:11">
      <c r="B23" s="343"/>
      <c r="C23" s="200"/>
      <c r="D23" s="200"/>
      <c r="E23" s="263"/>
      <c r="F23" s="263"/>
      <c r="G23" s="263"/>
      <c r="H23" s="263"/>
      <c r="I23" s="263"/>
      <c r="J23" s="263"/>
      <c r="K23" s="263"/>
    </row>
    <row r="24" spans="2:11">
      <c r="B24" s="344"/>
      <c r="C24" s="200"/>
      <c r="D24" s="200"/>
      <c r="E24" s="200"/>
      <c r="F24" s="200"/>
      <c r="G24" s="200"/>
      <c r="H24" s="200"/>
      <c r="I24" s="200"/>
      <c r="J24" s="215"/>
      <c r="K24" s="200"/>
    </row>
    <row r="25" spans="2:11">
      <c r="B25" s="347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2:11">
      <c r="B26" s="350"/>
      <c r="C26" s="351"/>
      <c r="D26" s="216"/>
      <c r="E26" s="204"/>
      <c r="F26" s="204"/>
      <c r="G26" s="204"/>
      <c r="H26" s="204"/>
      <c r="I26" s="204"/>
      <c r="J26" s="204"/>
      <c r="K26" s="204"/>
    </row>
    <row r="27" spans="2:11">
      <c r="B27" s="350"/>
      <c r="C27" s="351"/>
      <c r="D27" s="215"/>
      <c r="E27" s="215"/>
      <c r="F27" s="215"/>
      <c r="G27" s="215"/>
      <c r="H27" s="217"/>
      <c r="I27" s="215"/>
      <c r="J27" s="215"/>
      <c r="K27" s="215"/>
    </row>
    <row r="28" spans="2:11">
      <c r="B28" s="350"/>
      <c r="C28" s="215"/>
      <c r="D28" s="215"/>
      <c r="E28" s="215"/>
      <c r="F28" s="215"/>
      <c r="G28" s="215"/>
      <c r="H28" s="215"/>
      <c r="I28" s="215"/>
      <c r="J28" s="215"/>
      <c r="K28" s="215"/>
    </row>
    <row r="29" spans="2:11">
      <c r="B29" s="330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2:11">
      <c r="B30" s="340"/>
      <c r="C30" s="200"/>
      <c r="D30" s="200"/>
      <c r="E30" s="204"/>
      <c r="F30" s="204"/>
      <c r="G30" s="204"/>
      <c r="H30" s="205"/>
      <c r="I30" s="204"/>
      <c r="J30" s="204"/>
      <c r="K30" s="206"/>
    </row>
    <row r="31" spans="2:11">
      <c r="B31" s="340"/>
      <c r="C31" s="200"/>
      <c r="D31" s="200"/>
      <c r="E31" s="204"/>
      <c r="F31" s="218"/>
      <c r="G31" s="204"/>
      <c r="H31" s="204"/>
      <c r="I31" s="204"/>
      <c r="J31" s="204"/>
      <c r="K31" s="206"/>
    </row>
    <row r="32" spans="2:11">
      <c r="B32" s="330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2:11">
      <c r="B33" s="340"/>
      <c r="C33" s="200"/>
      <c r="D33" s="200"/>
      <c r="E33" s="219"/>
      <c r="F33" s="219"/>
      <c r="G33" s="219"/>
      <c r="H33" s="220"/>
      <c r="I33" s="219"/>
      <c r="J33" s="219"/>
      <c r="K33" s="221"/>
    </row>
    <row r="34" spans="2:11">
      <c r="B34" s="340"/>
      <c r="C34" s="200"/>
      <c r="D34" s="200"/>
      <c r="E34" s="219"/>
      <c r="F34" s="219"/>
      <c r="G34" s="219"/>
      <c r="H34" s="219"/>
      <c r="I34" s="219"/>
      <c r="J34" s="219"/>
      <c r="K34" s="221"/>
    </row>
    <row r="35" spans="2:11">
      <c r="B35" s="330"/>
      <c r="C35" s="331"/>
      <c r="D35" s="331"/>
      <c r="E35" s="331"/>
      <c r="F35" s="331"/>
      <c r="G35" s="331"/>
      <c r="H35" s="331"/>
      <c r="I35" s="331"/>
      <c r="J35" s="331"/>
      <c r="K35" s="332"/>
    </row>
    <row r="36" spans="2:11">
      <c r="B36" s="253"/>
      <c r="C36" s="200"/>
      <c r="D36" s="200"/>
      <c r="E36" s="200"/>
      <c r="F36" s="203"/>
      <c r="G36" s="200"/>
      <c r="H36" s="209"/>
      <c r="I36" s="200"/>
      <c r="J36" s="200"/>
      <c r="K36" s="202"/>
    </row>
    <row r="37" spans="2:11">
      <c r="B37" s="330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2:11">
      <c r="B38" s="253"/>
      <c r="C38" s="200"/>
      <c r="D38" s="199"/>
      <c r="E38" s="200"/>
      <c r="F38" s="200"/>
      <c r="G38" s="200"/>
      <c r="H38" s="209"/>
      <c r="I38" s="200"/>
      <c r="J38" s="200"/>
      <c r="K38" s="202"/>
    </row>
    <row r="39" spans="2:11">
      <c r="B39" s="330"/>
      <c r="C39" s="331"/>
      <c r="D39" s="331"/>
      <c r="E39" s="331"/>
      <c r="F39" s="331"/>
      <c r="G39" s="331"/>
      <c r="H39" s="331"/>
      <c r="I39" s="331"/>
      <c r="J39" s="331"/>
      <c r="K39" s="332"/>
    </row>
    <row r="40" spans="2:11">
      <c r="B40" s="333"/>
      <c r="C40" s="335"/>
      <c r="D40" s="200"/>
      <c r="E40" s="200"/>
      <c r="F40" s="200"/>
      <c r="G40" s="200"/>
      <c r="H40" s="200"/>
      <c r="I40" s="200"/>
      <c r="J40" s="200"/>
      <c r="K40" s="200"/>
    </row>
    <row r="41" spans="2:11">
      <c r="B41" s="334"/>
      <c r="C41" s="336"/>
      <c r="D41" s="200"/>
      <c r="E41" s="200"/>
      <c r="F41" s="200"/>
      <c r="G41" s="200"/>
      <c r="H41" s="209"/>
      <c r="I41" s="200"/>
      <c r="J41" s="215"/>
      <c r="K41" s="202"/>
    </row>
    <row r="42" spans="2:11">
      <c r="B42" s="337"/>
      <c r="C42" s="338"/>
      <c r="D42" s="338"/>
      <c r="E42" s="338"/>
      <c r="F42" s="338"/>
      <c r="G42" s="338"/>
      <c r="H42" s="338"/>
      <c r="I42" s="338"/>
      <c r="J42" s="338"/>
      <c r="K42" s="339"/>
    </row>
  </sheetData>
  <mergeCells count="31">
    <mergeCell ref="B12:B15"/>
    <mergeCell ref="B1:K1"/>
    <mergeCell ref="B2:B3"/>
    <mergeCell ref="C2:C3"/>
    <mergeCell ref="D2:G2"/>
    <mergeCell ref="H2:H3"/>
    <mergeCell ref="I2:I3"/>
    <mergeCell ref="J2:J3"/>
    <mergeCell ref="K2:K3"/>
    <mergeCell ref="B4:B8"/>
    <mergeCell ref="C4:C5"/>
    <mergeCell ref="B9:K9"/>
    <mergeCell ref="B11:K11"/>
    <mergeCell ref="B33:B34"/>
    <mergeCell ref="B16:K16"/>
    <mergeCell ref="B17:B18"/>
    <mergeCell ref="B19:K19"/>
    <mergeCell ref="B20:B24"/>
    <mergeCell ref="C20:C21"/>
    <mergeCell ref="B25:K25"/>
    <mergeCell ref="B26:B28"/>
    <mergeCell ref="C26:C27"/>
    <mergeCell ref="B29:K29"/>
    <mergeCell ref="B30:B31"/>
    <mergeCell ref="B32:K32"/>
    <mergeCell ref="B39:K39"/>
    <mergeCell ref="B40:B41"/>
    <mergeCell ref="C40:C41"/>
    <mergeCell ref="B42:K42"/>
    <mergeCell ref="B35:K35"/>
    <mergeCell ref="B37:K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 Dinámica</vt:lpstr>
      <vt:lpstr>SGEN_INVENTARIO</vt:lpstr>
      <vt:lpstr>CONSUMO POR EDIFICIO </vt:lpstr>
      <vt:lpstr>CONSUMO TOTAL X EDIFICIO</vt:lpstr>
      <vt:lpstr>PARETO_SGEN_ITSRV</vt:lpstr>
      <vt:lpstr>SGEn-Seguimient y Desempe</vt:lpstr>
      <vt:lpstr>Monitoreo 9.1.1</vt:lpstr>
      <vt:lpstr>ACCIONES SGEn 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2023-05-29T18:51:56Z</dcterms:created>
  <dcterms:modified xsi:type="dcterms:W3CDTF">2024-06-24T16:24:54Z</dcterms:modified>
</cp:coreProperties>
</file>